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0JBN2\Desktop\"/>
    </mc:Choice>
  </mc:AlternateContent>
  <bookViews>
    <workbookView xWindow="9990" yWindow="0" windowWidth="4050" windowHeight="3435" activeTab="2"/>
  </bookViews>
  <sheets>
    <sheet name="Your Cost of Ownership" sheetId="9" r:id="rId1"/>
    <sheet name="TCO ASSESSMENT" sheetId="1" r:id="rId2"/>
    <sheet name="LT COMPARISON" sheetId="7" r:id="rId3"/>
    <sheet name="IMPROVE %" sheetId="8" state="hidden" r:id="rId4"/>
    <sheet name="TAB" sheetId="2" state="hidden" r:id="rId5"/>
    <sheet name="roll" sheetId="3" state="hidden" r:id="rId6"/>
    <sheet name="Sheet4" sheetId="4" state="hidden" r:id="rId7"/>
  </sheets>
  <definedNames>
    <definedName name="_xlnm.Print_Area" localSheetId="2">'LT COMPARISON'!$B$1:$X$41</definedName>
    <definedName name="_xlnm.Print_Area" localSheetId="1">'TCO ASSESSMENT'!$B$1:$U$31</definedName>
    <definedName name="_xlnm.Print_Area" localSheetId="0">'Your Cost of Ownership'!$A$1:$X$32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3" l="1"/>
  <c r="H17" i="7" s="1"/>
  <c r="J15" i="3" l="1"/>
  <c r="H15" i="7" s="1"/>
  <c r="F15" i="3"/>
  <c r="B7" i="8" l="1"/>
  <c r="H15" i="3" l="1"/>
  <c r="J13" i="3"/>
  <c r="H13" i="7" s="1"/>
  <c r="W15" i="9" l="1"/>
  <c r="F15" i="1" l="1"/>
  <c r="F15" i="7" s="1"/>
  <c r="D15" i="3"/>
  <c r="L29" i="7"/>
  <c r="F3" i="1"/>
  <c r="F5" i="1"/>
  <c r="F31" i="1"/>
  <c r="F29" i="1"/>
  <c r="F25" i="1"/>
  <c r="F23" i="1"/>
  <c r="F9" i="1"/>
  <c r="F7" i="1"/>
  <c r="F3" i="7" l="1"/>
  <c r="M9" i="7"/>
  <c r="O5" i="7"/>
  <c r="F5" i="7"/>
  <c r="M5" i="7" s="1"/>
  <c r="F31" i="7"/>
  <c r="F29" i="7"/>
  <c r="H29" i="7" s="1"/>
  <c r="H29" i="3" s="1"/>
  <c r="F25" i="7"/>
  <c r="F23" i="7"/>
  <c r="H23" i="7" s="1"/>
  <c r="H23" i="3" s="1"/>
  <c r="I23" i="3" s="1"/>
  <c r="F9" i="7"/>
  <c r="F7" i="7"/>
  <c r="C17" i="8" l="1"/>
  <c r="J7" i="1" l="1"/>
  <c r="L14" i="3"/>
  <c r="L17" i="7" s="1"/>
  <c r="R10" i="3"/>
  <c r="L13" i="3"/>
  <c r="L15" i="7" s="1"/>
  <c r="L12" i="3"/>
  <c r="L13" i="7" s="1"/>
  <c r="L11" i="3"/>
  <c r="D23" i="3"/>
  <c r="G23" i="3" s="1"/>
  <c r="D5" i="3"/>
  <c r="O24" i="3" s="1"/>
  <c r="D7" i="3"/>
  <c r="D9" i="3"/>
  <c r="H9" i="3" s="1"/>
  <c r="D31" i="3"/>
  <c r="H31" i="3" s="1"/>
  <c r="T14" i="3" s="1"/>
  <c r="D29" i="3"/>
  <c r="D25" i="3"/>
  <c r="H25" i="3" s="1"/>
  <c r="F27" i="3"/>
  <c r="W27" i="9" s="1"/>
  <c r="F27" i="1" s="1"/>
  <c r="F27" i="7" s="1"/>
  <c r="F21" i="3"/>
  <c r="F19" i="3"/>
  <c r="F17" i="3"/>
  <c r="F13" i="3"/>
  <c r="F11" i="3"/>
  <c r="W11" i="9" s="1"/>
  <c r="F11" i="1" s="1"/>
  <c r="F11" i="7" s="1"/>
  <c r="C31" i="3"/>
  <c r="C29" i="3"/>
  <c r="C27" i="3"/>
  <c r="C25" i="3"/>
  <c r="C23" i="3"/>
  <c r="C21" i="3"/>
  <c r="C19" i="3"/>
  <c r="C17" i="3"/>
  <c r="C13" i="3"/>
  <c r="C11" i="3"/>
  <c r="C9" i="3"/>
  <c r="C7" i="3"/>
  <c r="C5" i="3"/>
  <c r="L11" i="7" l="1"/>
  <c r="W13" i="9"/>
  <c r="F13" i="1" s="1"/>
  <c r="F13" i="7" s="1"/>
  <c r="H13" i="3" s="1"/>
  <c r="I11" i="1"/>
  <c r="W21" i="9"/>
  <c r="F21" i="1" s="1"/>
  <c r="F21" i="7" s="1"/>
  <c r="D11" i="3"/>
  <c r="V14" i="3" s="1"/>
  <c r="D27" i="3"/>
  <c r="H27" i="3" s="1"/>
  <c r="D19" i="3"/>
  <c r="W19" i="9"/>
  <c r="F19" i="1" s="1"/>
  <c r="F19" i="7" s="1"/>
  <c r="H19" i="7" s="1"/>
  <c r="H19" i="3" s="1"/>
  <c r="D17" i="3"/>
  <c r="W17" i="9"/>
  <c r="F17" i="1" s="1"/>
  <c r="F17" i="7" s="1"/>
  <c r="I17" i="1"/>
  <c r="I13" i="1"/>
  <c r="I15" i="1"/>
  <c r="X14" i="3"/>
  <c r="H7" i="3"/>
  <c r="U14" i="3"/>
  <c r="S14" i="3" s="1"/>
  <c r="N14" i="3"/>
  <c r="D21" i="3"/>
  <c r="D13" i="3"/>
  <c r="D10" i="4"/>
  <c r="J16" i="3" l="1"/>
  <c r="G15" i="3"/>
  <c r="N11" i="3" s="1"/>
  <c r="C5" i="8"/>
  <c r="H17" i="3" s="1"/>
  <c r="N13" i="3"/>
  <c r="P13" i="3" s="1"/>
  <c r="H11" i="3"/>
  <c r="T13" i="3" s="1"/>
  <c r="X13" i="3" s="1"/>
  <c r="W14" i="3"/>
  <c r="M17" i="7" s="1"/>
  <c r="N12" i="3"/>
  <c r="O12" i="3" s="1"/>
  <c r="H21" i="3"/>
  <c r="O17" i="7"/>
  <c r="T29" i="3"/>
  <c r="O14" i="3"/>
  <c r="R14" i="3" s="1"/>
  <c r="O29" i="3" s="1"/>
  <c r="P14" i="3"/>
  <c r="T11" i="3" l="1"/>
  <c r="O11" i="3"/>
  <c r="R11" i="3" s="1"/>
  <c r="J11" i="1" s="1"/>
  <c r="P11" i="3"/>
  <c r="W11" i="3" s="1"/>
  <c r="T12" i="3"/>
  <c r="U12" i="3" s="1"/>
  <c r="V13" i="3"/>
  <c r="U13" i="3"/>
  <c r="S13" i="3" s="1"/>
  <c r="T28" i="3" s="1"/>
  <c r="W13" i="3"/>
  <c r="M15" i="7" s="1"/>
  <c r="O13" i="3"/>
  <c r="R13" i="3" s="1"/>
  <c r="J15" i="1" s="1"/>
  <c r="P12" i="3"/>
  <c r="L13" i="1" s="1"/>
  <c r="N9" i="3"/>
  <c r="Q12" i="3" s="1"/>
  <c r="J17" i="1"/>
  <c r="S30" i="3"/>
  <c r="R12" i="3"/>
  <c r="W12" i="3"/>
  <c r="M13" i="7" s="1"/>
  <c r="O15" i="7"/>
  <c r="L17" i="1"/>
  <c r="L15" i="1"/>
  <c r="V11" i="3" l="1"/>
  <c r="X11" i="3" s="1"/>
  <c r="O11" i="7" s="1"/>
  <c r="U11" i="3"/>
  <c r="S11" i="3" s="1"/>
  <c r="T26" i="3" s="1"/>
  <c r="M11" i="7"/>
  <c r="O26" i="3"/>
  <c r="L11" i="1"/>
  <c r="V12" i="3"/>
  <c r="X12" i="3" s="1"/>
  <c r="T9" i="3"/>
  <c r="V9" i="3" s="1"/>
  <c r="Q11" i="3"/>
  <c r="O28" i="3"/>
  <c r="R30" i="3"/>
  <c r="O9" i="3"/>
  <c r="R9" i="3" s="1"/>
  <c r="J21" i="1" s="1"/>
  <c r="J23" i="1" s="1"/>
  <c r="Q13" i="3"/>
  <c r="P9" i="3"/>
  <c r="L21" i="1" s="1"/>
  <c r="Q14" i="3"/>
  <c r="S12" i="3"/>
  <c r="Q30" i="3" s="1"/>
  <c r="O27" i="3"/>
  <c r="J13" i="1"/>
  <c r="W9" i="3"/>
  <c r="M19" i="7" s="1"/>
  <c r="M21" i="7" s="1"/>
  <c r="X9" i="3" l="1"/>
  <c r="O19" i="7" s="1"/>
  <c r="O21" i="7" s="1"/>
  <c r="P30" i="3"/>
  <c r="P25" i="3" s="1"/>
  <c r="Q25" i="3" s="1"/>
  <c r="R25" i="3" s="1"/>
  <c r="S25" i="3" s="1"/>
  <c r="U9" i="3"/>
  <c r="S9" i="3" s="1"/>
  <c r="O22" i="3"/>
  <c r="O13" i="7"/>
  <c r="T27" i="3"/>
</calcChain>
</file>

<file path=xl/sharedStrings.xml><?xml version="1.0" encoding="utf-8"?>
<sst xmlns="http://schemas.openxmlformats.org/spreadsheetml/2006/main" count="135" uniqueCount="83">
  <si>
    <t>OPERATIONAL COST</t>
  </si>
  <si>
    <t>RESIDUAL COST</t>
  </si>
  <si>
    <t>AVERAGE NUMBER OF DOWN DAYS</t>
  </si>
  <si>
    <t>FUEL SPEND</t>
  </si>
  <si>
    <t>INTERNATIONAL</t>
  </si>
  <si>
    <t>FREIGHTLINER</t>
  </si>
  <si>
    <t>KENWORTH</t>
  </si>
  <si>
    <t>VOLVO</t>
  </si>
  <si>
    <t>AVERAGE COST TO HIRE &amp; TRAIN DRIVER</t>
  </si>
  <si>
    <t>FLEET</t>
  </si>
  <si>
    <t>AVERAGE FUEL PRICE PER GALLON</t>
  </si>
  <si>
    <t>AVERAGE DIESEL PRICE PER GALLON</t>
  </si>
  <si>
    <t>ACQUISITION COST</t>
  </si>
  <si>
    <t>PREDOMINANT MAKE</t>
  </si>
  <si>
    <t>NUMBER OF UNITS IN FLEET</t>
  </si>
  <si>
    <t>MILES DRIVEN PER YEAR</t>
  </si>
  <si>
    <t>AVERAGE VEHICLE PURCHASE PRICE</t>
  </si>
  <si>
    <t>EXPECTED RESIDUAL VALUE</t>
  </si>
  <si>
    <t>AVERAGE DRIVER COST PER MILE</t>
  </si>
  <si>
    <t>AVERAGE ANNUAL PARTS COST PER VEHICLE</t>
  </si>
  <si>
    <t>AVERAGE ANNUAL SERVICE COST PER VEHICLE</t>
  </si>
  <si>
    <t>CUSTOMER NAME</t>
  </si>
  <si>
    <r>
      <t>AVERAGE DRIVER TURN-AROUND</t>
    </r>
    <r>
      <rPr>
        <sz val="10"/>
        <color rgb="FF0000CC"/>
        <rFont val="Calibri"/>
        <family val="2"/>
        <scheme val="minor"/>
      </rPr>
      <t xml:space="preserve"> [Months]</t>
    </r>
  </si>
  <si>
    <r>
      <t xml:space="preserve">AVERAGE COST PER DOWN DAY
</t>
    </r>
    <r>
      <rPr>
        <i/>
        <sz val="10"/>
        <color rgb="FF0000CC"/>
        <rFont val="Calibri"/>
        <family val="2"/>
        <scheme val="minor"/>
      </rPr>
      <t>[LOST REVENUE, LATE FEE, ETC.]</t>
    </r>
  </si>
  <si>
    <r>
      <t xml:space="preserve">TRADE CYCLE </t>
    </r>
    <r>
      <rPr>
        <i/>
        <sz val="10"/>
        <color rgb="FF0000CC"/>
        <rFont val="Calibri"/>
        <family val="2"/>
        <scheme val="minor"/>
      </rPr>
      <t>[Years]</t>
    </r>
  </si>
  <si>
    <r>
      <t xml:space="preserve">AVERAGE FUEL ECONOMY </t>
    </r>
    <r>
      <rPr>
        <sz val="10"/>
        <color rgb="FF0000CC"/>
        <rFont val="Calibri"/>
        <family val="2"/>
        <scheme val="minor"/>
      </rPr>
      <t>[mpg]</t>
    </r>
  </si>
  <si>
    <t>TRUCK COST</t>
  </si>
  <si>
    <t>FUEL COST</t>
  </si>
  <si>
    <t>PER TRUCK</t>
  </si>
  <si>
    <t>PER MILE</t>
  </si>
  <si>
    <t>DRIVER COST</t>
  </si>
  <si>
    <t>DEPRICIATION COST</t>
  </si>
  <si>
    <t>DOWNTIME COST</t>
  </si>
  <si>
    <t xml:space="preserve"> PER YEAR ANALYSIS</t>
  </si>
  <si>
    <t>TOTAL COST PER YEAR</t>
  </si>
  <si>
    <t>TOTAL COST - TRADE CYCLE</t>
  </si>
  <si>
    <t>MAKE</t>
  </si>
  <si>
    <t>ADVANTAGE</t>
  </si>
  <si>
    <t>RESIDUAL</t>
  </si>
  <si>
    <t>FUEL</t>
  </si>
  <si>
    <t>DRIVER</t>
  </si>
  <si>
    <t>UPTIME</t>
  </si>
  <si>
    <t>PAR</t>
  </si>
  <si>
    <t>TOTAL PER YEAR</t>
  </si>
  <si>
    <t>TOTAL  - TRADE CYCLE</t>
  </si>
  <si>
    <t>ON HIGHWAY FLEET ASSESSMENT - LT COMPARISON</t>
  </si>
  <si>
    <t>1. DEPRECIATION</t>
  </si>
  <si>
    <t>2. FUEL EXPENSE</t>
  </si>
  <si>
    <t>3. DRIVER EXPENSE</t>
  </si>
  <si>
    <t>5. UPTIME</t>
  </si>
  <si>
    <t>TCO ASSESSMENT</t>
  </si>
  <si>
    <t>LT SERIES</t>
  </si>
  <si>
    <t>ABC TRUCKING</t>
  </si>
  <si>
    <t>All calculations are estimates only; fleet experiences are dependent on many other factors which may affect actual numbers</t>
  </si>
  <si>
    <r>
      <t>AVERAGE DRIVER TURNOVER</t>
    </r>
    <r>
      <rPr>
        <sz val="10"/>
        <color rgb="FF0000CC"/>
        <rFont val="Calibri"/>
        <family val="2"/>
        <scheme val="minor"/>
      </rPr>
      <t xml:space="preserve"> [Months]</t>
    </r>
  </si>
  <si>
    <t>FINANACE RATE</t>
  </si>
  <si>
    <t>FINANCE RATE</t>
  </si>
  <si>
    <r>
      <t xml:space="preserve">AVERAGE NUMBER OF DOWN DAYS </t>
    </r>
    <r>
      <rPr>
        <sz val="10"/>
        <color rgb="FF0000CC"/>
        <rFont val="Calibri"/>
        <family val="2"/>
        <scheme val="minor"/>
      </rPr>
      <t>[PER YEAR]</t>
    </r>
  </si>
  <si>
    <r>
      <t>AVERAGE NUMBER OF DOWN DAYS</t>
    </r>
    <r>
      <rPr>
        <sz val="10"/>
        <color rgb="FF0000CC"/>
        <rFont val="Calibri"/>
        <family val="2"/>
        <scheme val="minor"/>
      </rPr>
      <t xml:space="preserve"> [PER YEAR]</t>
    </r>
  </si>
  <si>
    <t>PARAMETER</t>
  </si>
  <si>
    <t>ASSUMPTIONS</t>
  </si>
  <si>
    <t>Vehicle Value</t>
  </si>
  <si>
    <t>Based on purchase price, financing rate, trade cycle, and predicted residual value.</t>
  </si>
  <si>
    <t>Driver Retention</t>
  </si>
  <si>
    <t>Driver Wages and Overhead</t>
  </si>
  <si>
    <t>Fuel Economy</t>
  </si>
  <si>
    <t>Uptime</t>
  </si>
  <si>
    <t>4. UPTIME</t>
  </si>
  <si>
    <r>
      <t xml:space="preserve">AVERAGE NUMBER OF DOWN DAYS </t>
    </r>
    <r>
      <rPr>
        <sz val="11"/>
        <color rgb="FF0000CC"/>
        <rFont val="Calibri"/>
        <family val="2"/>
        <scheme val="minor"/>
      </rPr>
      <t>[PER YEAR]</t>
    </r>
  </si>
  <si>
    <t>https://www.eia.gov/petroleum/gasdiesel/</t>
  </si>
  <si>
    <t>http://www.truckinginfo.com/channel/fuel-smarts/article/story/2016/06/the-future-of-fuel-economy.aspx</t>
  </si>
  <si>
    <t>http://www.trucking.org/ATA%20Docs/News%20and%20Information/Reports%20Trends%20and%20Statistics/10%206%2015%20ATAs%20Driver%20Shortage%20Report%202015.pdf</t>
  </si>
  <si>
    <t>Driver training costs can include many aspects, including driver recruitment, interviewing, background checks, onboarding, training, and preparing a vehicle for the driver.  These costs vary widely by fleet, but are commonly in the $5000 range.</t>
  </si>
  <si>
    <t>This cost varies significantly by fleet, but includes costs for lost revenue, late delivery fees, driver lodging, and more</t>
  </si>
  <si>
    <t>Finance rates vary based on fleet size, trade terms, credit score, and many other factors.  This default rate shown is based on a major lending institution's average estimate for a medium sized fleet with average credit score.</t>
  </si>
  <si>
    <t>International products are designed with our Driver First philosophy.  Hundreds of drivers participated in driver clinics, refining the product to best suite their needs.  The most driver centric cab on the road will keep drivers in the seat, reducing driver turnover.</t>
  </si>
  <si>
    <t>http://www.alltrucking.com/faq/per-mile-trucking-salary</t>
  </si>
  <si>
    <t>Wages are the same for all makes.  50% is added for health care, retirement, and vacation expenses.</t>
  </si>
  <si>
    <t>International has the largest dealer network, with the Diamond Edge certification process to reduce dealer dwell time, getting you on the road faster.  OnCommand Connection with vehicle health monitoring and prognostics can predict failures before they cause unscheduled downtime.</t>
  </si>
  <si>
    <t>http://www.bouletfreightmanagement.com/forms/TruckingFacts.pdf</t>
  </si>
  <si>
    <t>Prices vary widely based on vehicle make, model, and content, as well as many other factors.  The price shown is for example only.</t>
  </si>
  <si>
    <t>International</t>
  </si>
  <si>
    <t>Independent third party fuel economy testing shows the International LT with A26 delivers best in class fuel economy against competitive vehicles.  The test results are applied to each competitive product.  The International LT A26 advantage against each OEM, as tested: Freightliner 0.35%, Kenworth 2.44%, Volvo 9.57%.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</si>
</sst>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3" formatCode="_(* #,##0.00_);_(* \(#,##0.00\);_(* &quot;-&quot;??_);_(@_)"/>
    <numFmt numFmtId="164" formatCode="&quot;$&quot;#,##0"/>
    <numFmt numFmtId="165" formatCode="0.0%"/>
    <numFmt numFmtId="166" formatCode="0.0"/>
    <numFmt numFmtId="167" formatCode="&quot;$&quot;#,##0.00"/>
    <numFmt numFmtId="168" formatCode="#,##0.0"/>
    <numFmt numFmtId="169" formatCode="&quot;$&quot;#,##0.0"/>
    <numFmt numFmtId="170" formatCode="&quot;$&quot;#,##0.000"/>
  </numFmts>
  <fonts count="22" x14ac:knownFonts="1">
    <font>
      <sz val="11"/>
      <color theme="1"/>
      <name val="Calibri"/>
      <family val="2"/>
      <scheme val="minor"/>
    </font>
    <font>
      <sz val="11"/>
      <color theme="1"/>
      <name val="Calibri"/>
      <family val="2"/>
      <scheme val="minor"/>
    </font>
    <font>
      <b/>
      <sz val="11"/>
      <color rgb="FF0000CC"/>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i/>
      <sz val="10"/>
      <color rgb="FF0000CC"/>
      <name val="Calibri"/>
      <family val="2"/>
      <scheme val="minor"/>
    </font>
    <font>
      <sz val="10"/>
      <color rgb="FF0000CC"/>
      <name val="Calibri"/>
      <family val="2"/>
      <scheme val="minor"/>
    </font>
    <font>
      <i/>
      <sz val="12"/>
      <color rgb="FF000000"/>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
      <b/>
      <sz val="12"/>
      <color rgb="FF0000CC"/>
      <name val="Calibri"/>
      <family val="2"/>
      <scheme val="minor"/>
    </font>
    <font>
      <b/>
      <sz val="14"/>
      <color theme="1"/>
      <name val="Calibri"/>
      <family val="2"/>
      <scheme val="minor"/>
    </font>
    <font>
      <sz val="14"/>
      <color theme="1"/>
      <name val="Calibri"/>
      <family val="2"/>
      <scheme val="minor"/>
    </font>
    <font>
      <b/>
      <sz val="14"/>
      <color rgb="FF0000CC"/>
      <name val="Calibri"/>
      <family val="2"/>
      <scheme val="minor"/>
    </font>
    <font>
      <i/>
      <sz val="11"/>
      <color rgb="FF000000"/>
      <name val="Calibri"/>
      <family val="2"/>
      <scheme val="minor"/>
    </font>
    <font>
      <sz val="10"/>
      <color theme="1"/>
      <name val="Calibri"/>
      <family val="2"/>
      <scheme val="minor"/>
    </font>
    <font>
      <sz val="11"/>
      <color rgb="FF0000CC"/>
      <name val="Calibri"/>
      <family val="2"/>
      <scheme val="minor"/>
    </font>
    <font>
      <b/>
      <sz val="12"/>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
      <patternFill patternType="solid">
        <fgColor theme="8"/>
        <bgColor indexed="64"/>
      </patternFill>
    </fill>
    <fill>
      <patternFill patternType="solid">
        <fgColor theme="2"/>
        <bgColor indexed="64"/>
      </patternFill>
    </fill>
    <fill>
      <patternFill patternType="solid">
        <fgColor theme="0" tint="-0.249977111117893"/>
        <bgColor indexed="64"/>
      </patternFill>
    </fill>
    <fill>
      <patternFill patternType="solid">
        <fgColor theme="5"/>
        <bgColor indexed="64"/>
      </patternFill>
    </fill>
    <fill>
      <patternFill patternType="solid">
        <fgColor rgb="FF00206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CC"/>
      </left>
      <right/>
      <top style="medium">
        <color rgb="FF0000CC"/>
      </top>
      <bottom style="thin">
        <color indexed="64"/>
      </bottom>
      <diagonal/>
    </border>
    <border>
      <left/>
      <right/>
      <top style="medium">
        <color rgb="FF0000CC"/>
      </top>
      <bottom style="thin">
        <color indexed="64"/>
      </bottom>
      <diagonal/>
    </border>
    <border>
      <left/>
      <right style="thin">
        <color indexed="64"/>
      </right>
      <top style="medium">
        <color rgb="FF0000CC"/>
      </top>
      <bottom style="thin">
        <color indexed="64"/>
      </bottom>
      <diagonal/>
    </border>
    <border>
      <left/>
      <right/>
      <top style="medium">
        <color rgb="FF0000CC"/>
      </top>
      <bottom/>
      <diagonal/>
    </border>
    <border>
      <left/>
      <right style="medium">
        <color rgb="FF0000CC"/>
      </right>
      <top style="medium">
        <color rgb="FF0000CC"/>
      </top>
      <bottom/>
      <diagonal/>
    </border>
    <border>
      <left style="medium">
        <color rgb="FF0000CC"/>
      </left>
      <right/>
      <top/>
      <bottom/>
      <diagonal/>
    </border>
    <border>
      <left/>
      <right style="medium">
        <color rgb="FF0000CC"/>
      </right>
      <top/>
      <bottom/>
      <diagonal/>
    </border>
    <border>
      <left style="medium">
        <color rgb="FF0000CC"/>
      </left>
      <right style="thin">
        <color indexed="64"/>
      </right>
      <top style="thin">
        <color indexed="64"/>
      </top>
      <bottom style="thin">
        <color indexed="64"/>
      </bottom>
      <diagonal/>
    </border>
    <border>
      <left style="medium">
        <color rgb="FF0000CC"/>
      </left>
      <right/>
      <top style="thin">
        <color indexed="64"/>
      </top>
      <bottom style="thin">
        <color indexed="64"/>
      </bottom>
      <diagonal/>
    </border>
    <border>
      <left style="medium">
        <color rgb="FF0000CC"/>
      </left>
      <right/>
      <top/>
      <bottom style="medium">
        <color rgb="FF0000CC"/>
      </bottom>
      <diagonal/>
    </border>
    <border>
      <left/>
      <right/>
      <top/>
      <bottom style="medium">
        <color rgb="FF0000CC"/>
      </bottom>
      <diagonal/>
    </border>
    <border>
      <left/>
      <right style="medium">
        <color rgb="FF0000CC"/>
      </right>
      <top/>
      <bottom style="medium">
        <color rgb="FF0000CC"/>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152">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left"/>
    </xf>
    <xf numFmtId="0" fontId="0" fillId="0" borderId="0" xfId="0" applyAlignment="1">
      <alignment horizontal="center" vertical="center"/>
    </xf>
    <xf numFmtId="0" fontId="0" fillId="0" borderId="1" xfId="0" applyBorder="1" applyAlignment="1">
      <alignment horizontal="left"/>
    </xf>
    <xf numFmtId="8" fontId="0" fillId="0" borderId="0" xfId="0" applyNumberFormat="1"/>
    <xf numFmtId="165" fontId="0" fillId="0" borderId="0" xfId="2" applyNumberFormat="1" applyFont="1"/>
    <xf numFmtId="0" fontId="0" fillId="0" borderId="0" xfId="0" applyBorder="1" applyAlignment="1">
      <alignment horizontal="left"/>
    </xf>
    <xf numFmtId="0" fontId="0" fillId="0" borderId="0" xfId="0" applyAlignment="1">
      <alignment horizontal="right" vertical="center" wrapText="1"/>
    </xf>
    <xf numFmtId="0" fontId="0" fillId="0" borderId="0" xfId="0" applyAlignment="1">
      <alignment horizontal="right" wrapText="1"/>
    </xf>
    <xf numFmtId="2" fontId="0" fillId="0" borderId="0" xfId="0" applyNumberFormat="1"/>
    <xf numFmtId="2" fontId="0" fillId="0" borderId="0" xfId="1" applyNumberFormat="1" applyFont="1"/>
    <xf numFmtId="1" fontId="0" fillId="0" borderId="0" xfId="1" applyNumberFormat="1" applyFont="1"/>
    <xf numFmtId="3" fontId="0" fillId="0" borderId="0" xfId="0" applyNumberFormat="1"/>
    <xf numFmtId="3" fontId="0" fillId="0" borderId="0" xfId="2" applyNumberFormat="1" applyFont="1"/>
    <xf numFmtId="3" fontId="0" fillId="0" borderId="0" xfId="1" applyNumberFormat="1" applyFont="1"/>
    <xf numFmtId="168" fontId="0" fillId="0" borderId="0" xfId="0" applyNumberFormat="1"/>
    <xf numFmtId="4" fontId="0" fillId="0" borderId="0" xfId="0" applyNumberFormat="1"/>
    <xf numFmtId="164" fontId="0" fillId="0" borderId="0" xfId="0" applyNumberFormat="1"/>
    <xf numFmtId="167" fontId="0" fillId="0" borderId="0" xfId="0" applyNumberFormat="1"/>
    <xf numFmtId="170" fontId="0" fillId="0" borderId="0" xfId="0" applyNumberFormat="1"/>
    <xf numFmtId="164" fontId="0" fillId="0" borderId="0" xfId="0" applyNumberFormat="1" applyAlignment="1">
      <alignment horizontal="center" vertical="center"/>
    </xf>
    <xf numFmtId="167" fontId="0" fillId="0" borderId="0" xfId="0" applyNumberFormat="1" applyAlignment="1">
      <alignment horizontal="center" vertical="center"/>
    </xf>
    <xf numFmtId="0" fontId="0" fillId="0" borderId="0" xfId="0" applyAlignment="1">
      <alignment vertical="center" wrapText="1"/>
    </xf>
    <xf numFmtId="0" fontId="9" fillId="0" borderId="0" xfId="0" applyFont="1" applyAlignment="1">
      <alignment wrapText="1"/>
    </xf>
    <xf numFmtId="164" fontId="0" fillId="0" borderId="1" xfId="0" applyNumberFormat="1" applyBorder="1" applyAlignment="1">
      <alignment horizontal="center" vertical="center"/>
    </xf>
    <xf numFmtId="167" fontId="0" fillId="0" borderId="1" xfId="0" applyNumberFormat="1" applyBorder="1" applyAlignment="1">
      <alignment horizontal="center" vertical="center"/>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166" fontId="13" fillId="0" borderId="1"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5" fillId="5" borderId="2" xfId="0" applyFont="1" applyFill="1" applyBorder="1" applyAlignment="1">
      <alignment vertical="center" wrapText="1"/>
    </xf>
    <xf numFmtId="167" fontId="4" fillId="3" borderId="1" xfId="0" applyNumberFormat="1" applyFont="1" applyFill="1" applyBorder="1" applyAlignment="1">
      <alignment horizontal="center" vertical="center"/>
    </xf>
    <xf numFmtId="0" fontId="12" fillId="0" borderId="0" xfId="0" applyFont="1" applyBorder="1" applyAlignment="1">
      <alignment horizontal="center" vertical="center"/>
    </xf>
    <xf numFmtId="3" fontId="12" fillId="0" borderId="0" xfId="0" applyNumberFormat="1" applyFont="1" applyBorder="1" applyAlignment="1">
      <alignment horizontal="center" vertical="center"/>
    </xf>
    <xf numFmtId="164" fontId="13" fillId="0" borderId="0" xfId="0" applyNumberFormat="1" applyFont="1" applyBorder="1" applyAlignment="1">
      <alignment horizontal="center" vertical="center"/>
    </xf>
    <xf numFmtId="166" fontId="13" fillId="0" borderId="0" xfId="0" applyNumberFormat="1" applyFont="1" applyBorder="1" applyAlignment="1">
      <alignment horizontal="center" vertical="center"/>
    </xf>
    <xf numFmtId="169" fontId="1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64" fontId="12" fillId="0" borderId="0" xfId="0" applyNumberFormat="1" applyFont="1" applyBorder="1" applyAlignment="1">
      <alignment horizontal="center" vertical="center"/>
    </xf>
    <xf numFmtId="167" fontId="12" fillId="0" borderId="0" xfId="0" applyNumberFormat="1" applyFont="1" applyBorder="1" applyAlignment="1">
      <alignment horizontal="center" vertical="center"/>
    </xf>
    <xf numFmtId="0" fontId="2" fillId="0" borderId="0" xfId="0" applyFont="1" applyAlignment="1">
      <alignment horizontal="center"/>
    </xf>
    <xf numFmtId="0" fontId="0" fillId="0" borderId="1" xfId="0" applyBorder="1" applyAlignment="1">
      <alignment horizontal="center"/>
    </xf>
    <xf numFmtId="0" fontId="14" fillId="3" borderId="1" xfId="0" applyFont="1" applyFill="1" applyBorder="1" applyAlignment="1">
      <alignment horizontal="center" vertical="center"/>
    </xf>
    <xf numFmtId="0" fontId="15" fillId="0" borderId="0" xfId="0" applyFont="1"/>
    <xf numFmtId="3" fontId="16" fillId="3" borderId="1" xfId="0" applyNumberFormat="1" applyFont="1" applyFill="1" applyBorder="1" applyAlignment="1">
      <alignment horizontal="center" vertical="center"/>
    </xf>
    <xf numFmtId="164" fontId="16" fillId="3" borderId="1" xfId="0" applyNumberFormat="1" applyFont="1" applyFill="1" applyBorder="1" applyAlignment="1">
      <alignment horizontal="center" vertical="center"/>
    </xf>
    <xf numFmtId="168" fontId="16" fillId="3" borderId="1" xfId="0" applyNumberFormat="1" applyFont="1" applyFill="1" applyBorder="1" applyAlignment="1">
      <alignment horizontal="center" vertical="center"/>
    </xf>
    <xf numFmtId="167" fontId="16" fillId="3" borderId="1" xfId="0" applyNumberFormat="1" applyFont="1" applyFill="1" applyBorder="1" applyAlignment="1">
      <alignment horizontal="center" vertical="center"/>
    </xf>
    <xf numFmtId="164" fontId="14" fillId="3" borderId="1" xfId="0" applyNumberFormat="1" applyFont="1" applyFill="1" applyBorder="1" applyAlignment="1">
      <alignment horizontal="center" vertical="center"/>
    </xf>
    <xf numFmtId="0" fontId="4" fillId="7" borderId="1" xfId="0" applyFont="1" applyFill="1" applyBorder="1" applyAlignment="1">
      <alignment vertical="center" wrapText="1"/>
    </xf>
    <xf numFmtId="164" fontId="4" fillId="7" borderId="1" xfId="0" applyNumberFormat="1" applyFont="1" applyFill="1" applyBorder="1" applyAlignment="1">
      <alignment horizontal="center" vertical="center"/>
    </xf>
    <xf numFmtId="167" fontId="3" fillId="5" borderId="3" xfId="0" applyNumberFormat="1" applyFont="1" applyFill="1" applyBorder="1" applyAlignment="1">
      <alignment horizontal="center" vertical="center"/>
    </xf>
    <xf numFmtId="0" fontId="10" fillId="2" borderId="2" xfId="0" applyFont="1" applyFill="1" applyBorder="1" applyAlignment="1">
      <alignment horizontal="right"/>
    </xf>
    <xf numFmtId="0" fontId="10" fillId="0" borderId="4" xfId="0" applyFont="1" applyBorder="1"/>
    <xf numFmtId="0" fontId="0" fillId="0" borderId="4" xfId="0" applyBorder="1"/>
    <xf numFmtId="0" fontId="0" fillId="0" borderId="5" xfId="0" applyBorder="1"/>
    <xf numFmtId="0" fontId="10" fillId="2" borderId="6" xfId="0" applyFont="1" applyFill="1" applyBorder="1" applyAlignment="1">
      <alignment horizontal="right"/>
    </xf>
    <xf numFmtId="0" fontId="10" fillId="0" borderId="7"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Border="1"/>
    <xf numFmtId="0" fontId="0" fillId="0" borderId="12" xfId="0" applyBorder="1"/>
    <xf numFmtId="0" fontId="11" fillId="0" borderId="0" xfId="0" applyFont="1" applyBorder="1"/>
    <xf numFmtId="0" fontId="0" fillId="0" borderId="11" xfId="0" applyBorder="1" applyAlignment="1">
      <alignment horizontal="center" wrapText="1"/>
    </xf>
    <xf numFmtId="0" fontId="0" fillId="0" borderId="11" xfId="0" applyBorder="1" applyAlignment="1">
      <alignment horizontal="left"/>
    </xf>
    <xf numFmtId="0" fontId="0" fillId="0" borderId="12" xfId="0" applyBorder="1" applyAlignment="1">
      <alignment horizontal="left"/>
    </xf>
    <xf numFmtId="0" fontId="6" fillId="0" borderId="0" xfId="0" applyFont="1" applyBorder="1" applyAlignment="1">
      <alignment wrapText="1"/>
    </xf>
    <xf numFmtId="0" fontId="6" fillId="0" borderId="0" xfId="0" applyFont="1" applyBorder="1" applyAlignment="1"/>
    <xf numFmtId="167" fontId="0" fillId="0" borderId="0" xfId="0" applyNumberFormat="1" applyBorder="1" applyAlignment="1">
      <alignment horizontal="left"/>
    </xf>
    <xf numFmtId="0" fontId="0" fillId="0" borderId="11" xfId="0" applyBorder="1" applyAlignment="1">
      <alignment horizontal="right" vertical="center" wrapText="1"/>
    </xf>
    <xf numFmtId="167" fontId="0" fillId="0" borderId="0" xfId="0" applyNumberFormat="1" applyBorder="1" applyAlignment="1">
      <alignment horizontal="center" vertical="center"/>
    </xf>
    <xf numFmtId="167" fontId="0" fillId="0" borderId="0" xfId="0" applyNumberFormat="1" applyBorder="1"/>
    <xf numFmtId="0" fontId="0" fillId="0" borderId="11" xfId="0" applyBorder="1" applyAlignment="1">
      <alignment vertical="center" wrapText="1"/>
    </xf>
    <xf numFmtId="0" fontId="4" fillId="3" borderId="13" xfId="0" applyFont="1" applyFill="1" applyBorder="1" applyAlignment="1">
      <alignment vertical="center" wrapText="1"/>
    </xf>
    <xf numFmtId="0" fontId="5" fillId="5" borderId="14" xfId="0" applyFont="1" applyFill="1" applyBorder="1" applyAlignment="1">
      <alignment vertical="center" wrapText="1"/>
    </xf>
    <xf numFmtId="0" fontId="9" fillId="0" borderId="11" xfId="0" applyFont="1" applyBorder="1" applyAlignment="1">
      <alignment wrapText="1"/>
    </xf>
    <xf numFmtId="0" fontId="9" fillId="0" borderId="0" xfId="0" applyFont="1" applyBorder="1" applyAlignment="1">
      <alignment wrapText="1"/>
    </xf>
    <xf numFmtId="0" fontId="0" fillId="0" borderId="15" xfId="0" applyBorder="1"/>
    <xf numFmtId="0" fontId="0" fillId="0" borderId="16" xfId="0" applyBorder="1"/>
    <xf numFmtId="0" fontId="0" fillId="0" borderId="17" xfId="0" applyBorder="1"/>
    <xf numFmtId="0" fontId="5" fillId="0" borderId="0" xfId="0" applyFont="1" applyAlignment="1">
      <alignment horizontal="left"/>
    </xf>
    <xf numFmtId="0" fontId="5" fillId="0" borderId="0" xfId="0" applyFont="1"/>
    <xf numFmtId="165" fontId="0" fillId="0" borderId="0" xfId="2" applyNumberFormat="1" applyFont="1" applyAlignment="1">
      <alignment horizontal="center"/>
    </xf>
    <xf numFmtId="165" fontId="5" fillId="0" borderId="0" xfId="2" applyNumberFormat="1" applyFont="1" applyAlignment="1">
      <alignment horizontal="center"/>
    </xf>
    <xf numFmtId="165" fontId="0" fillId="0" borderId="1" xfId="2" applyNumberFormat="1" applyFont="1" applyBorder="1" applyAlignment="1">
      <alignment horizontal="center"/>
    </xf>
    <xf numFmtId="0" fontId="0" fillId="0" borderId="0" xfId="0" applyAlignment="1">
      <alignment horizontal="center" vertical="center" wrapText="1"/>
    </xf>
    <xf numFmtId="164" fontId="3" fillId="5" borderId="3" xfId="0" applyNumberFormat="1" applyFont="1" applyFill="1" applyBorder="1" applyAlignment="1">
      <alignment horizontal="center" vertical="center"/>
    </xf>
    <xf numFmtId="0" fontId="0" fillId="4" borderId="0" xfId="0" applyFill="1" applyAlignment="1">
      <alignment horizontal="right" vertical="center" wrapText="1"/>
    </xf>
    <xf numFmtId="0" fontId="0" fillId="4" borderId="0" xfId="0" applyFill="1" applyAlignment="1">
      <alignment horizontal="right" wrapText="1"/>
    </xf>
    <xf numFmtId="0" fontId="0" fillId="9" borderId="0" xfId="0" applyFill="1" applyAlignment="1">
      <alignment horizontal="right" vertical="center" wrapText="1"/>
    </xf>
    <xf numFmtId="0" fontId="0" fillId="9" borderId="0" xfId="0" applyFill="1" applyAlignment="1">
      <alignment horizontal="right" wrapText="1"/>
    </xf>
    <xf numFmtId="0" fontId="0" fillId="3" borderId="0" xfId="0" applyFill="1" applyAlignment="1">
      <alignment horizontal="right" vertical="center" wrapText="1"/>
    </xf>
    <xf numFmtId="0" fontId="0" fillId="3" borderId="0" xfId="0" applyFill="1" applyAlignment="1">
      <alignment horizontal="right" wrapText="1"/>
    </xf>
    <xf numFmtId="0" fontId="0" fillId="6" borderId="0" xfId="0" applyFill="1" applyAlignment="1">
      <alignment horizontal="right" vertical="center" wrapText="1"/>
    </xf>
    <xf numFmtId="0" fontId="0" fillId="6" borderId="13" xfId="0" applyFill="1" applyBorder="1" applyAlignment="1">
      <alignment horizontal="right" vertical="center" wrapText="1"/>
    </xf>
    <xf numFmtId="0" fontId="0" fillId="9" borderId="13" xfId="0" applyFill="1" applyBorder="1" applyAlignment="1">
      <alignment horizontal="right" vertical="center" wrapText="1"/>
    </xf>
    <xf numFmtId="0" fontId="0" fillId="8" borderId="13" xfId="0" applyFill="1" applyBorder="1" applyAlignment="1">
      <alignment horizontal="right" vertical="center" wrapText="1"/>
    </xf>
    <xf numFmtId="0" fontId="0" fillId="4" borderId="13" xfId="0" applyFill="1" applyBorder="1" applyAlignment="1">
      <alignment horizontal="right" vertical="center" wrapText="1"/>
    </xf>
    <xf numFmtId="164" fontId="13" fillId="3" borderId="1" xfId="0" applyNumberFormat="1" applyFont="1" applyFill="1" applyBorder="1" applyAlignment="1">
      <alignment horizontal="center" vertical="center"/>
    </xf>
    <xf numFmtId="10" fontId="0" fillId="0" borderId="0" xfId="2" applyNumberFormat="1" applyFont="1"/>
    <xf numFmtId="10" fontId="16" fillId="3" borderId="1" xfId="2" applyNumberFormat="1" applyFont="1" applyFill="1" applyBorder="1" applyAlignment="1">
      <alignment horizontal="center" vertical="center"/>
    </xf>
    <xf numFmtId="10" fontId="13" fillId="3" borderId="1" xfId="2" applyNumberFormat="1" applyFont="1" applyFill="1" applyBorder="1" applyAlignment="1">
      <alignment horizontal="center" vertical="center"/>
    </xf>
    <xf numFmtId="10" fontId="12" fillId="0" borderId="1" xfId="2" applyNumberFormat="1" applyFont="1" applyBorder="1" applyAlignment="1">
      <alignment horizontal="center" vertical="center"/>
    </xf>
    <xf numFmtId="0" fontId="0" fillId="0" borderId="0" xfId="0" applyProtection="1"/>
    <xf numFmtId="0" fontId="12" fillId="0" borderId="0" xfId="0" applyFont="1" applyProtection="1"/>
    <xf numFmtId="166" fontId="12" fillId="0" borderId="1" xfId="0" applyNumberFormat="1" applyFont="1" applyBorder="1" applyAlignment="1">
      <alignment horizontal="center" vertical="center"/>
    </xf>
    <xf numFmtId="0" fontId="0" fillId="0" borderId="0" xfId="0" applyAlignment="1">
      <alignment wrapText="1"/>
    </xf>
    <xf numFmtId="0" fontId="0" fillId="0" borderId="0" xfId="0" applyAlignment="1">
      <alignment horizontal="left" wrapText="1"/>
    </xf>
    <xf numFmtId="0" fontId="21" fillId="0" borderId="0" xfId="3" applyAlignment="1">
      <alignment horizontal="left" wrapText="1"/>
    </xf>
    <xf numFmtId="0" fontId="21" fillId="0" borderId="0" xfId="3" applyAlignment="1">
      <alignment wrapText="1"/>
    </xf>
    <xf numFmtId="10" fontId="0" fillId="0" borderId="1" xfId="2" applyNumberFormat="1" applyFont="1" applyBorder="1"/>
    <xf numFmtId="10" fontId="0" fillId="0" borderId="0" xfId="0" applyNumberFormat="1"/>
    <xf numFmtId="0" fontId="4" fillId="6" borderId="0" xfId="0" applyFont="1" applyFill="1" applyAlignment="1">
      <alignment horizontal="left" vertical="top" wrapText="1"/>
    </xf>
    <xf numFmtId="0" fontId="3" fillId="5" borderId="0" xfId="0" applyFont="1" applyFill="1" applyAlignment="1">
      <alignment horizontal="left"/>
    </xf>
    <xf numFmtId="0" fontId="3" fillId="10" borderId="2" xfId="0" applyFont="1" applyFill="1" applyBorder="1" applyAlignment="1">
      <alignment horizontal="center"/>
    </xf>
    <xf numFmtId="0" fontId="3" fillId="10" borderId="4" xfId="0" applyFont="1" applyFill="1" applyBorder="1" applyAlignment="1">
      <alignment horizontal="center"/>
    </xf>
    <xf numFmtId="0" fontId="2" fillId="2" borderId="1" xfId="0" applyFont="1" applyFill="1" applyBorder="1" applyAlignment="1">
      <alignment horizontal="center"/>
    </xf>
    <xf numFmtId="0" fontId="10" fillId="4" borderId="0" xfId="0" applyFont="1" applyFill="1" applyAlignment="1">
      <alignment horizontal="left" vertical="top"/>
    </xf>
    <xf numFmtId="0" fontId="10" fillId="9" borderId="0" xfId="0" applyFont="1" applyFill="1" applyAlignment="1">
      <alignment horizontal="left" vertical="top"/>
    </xf>
    <xf numFmtId="0" fontId="10" fillId="3" borderId="0" xfId="0" applyFont="1" applyFill="1" applyAlignment="1">
      <alignment horizontal="left" vertical="top"/>
    </xf>
    <xf numFmtId="0" fontId="10" fillId="6" borderId="0" xfId="0" applyFont="1" applyFill="1" applyAlignment="1">
      <alignment horizontal="left" vertical="top" wrapText="1"/>
    </xf>
    <xf numFmtId="0" fontId="3" fillId="10" borderId="2" xfId="0" applyFont="1" applyFill="1" applyBorder="1" applyAlignment="1">
      <alignment horizontal="left"/>
    </xf>
    <xf numFmtId="0" fontId="3" fillId="10" borderId="4" xfId="0" applyFont="1" applyFill="1" applyBorder="1" applyAlignment="1">
      <alignment horizontal="left"/>
    </xf>
    <xf numFmtId="0" fontId="3" fillId="10" borderId="5" xfId="0" applyFont="1" applyFill="1" applyBorder="1" applyAlignment="1">
      <alignment horizontal="left"/>
    </xf>
    <xf numFmtId="0" fontId="17" fillId="0" borderId="0" xfId="0" applyFont="1" applyAlignment="1">
      <alignment horizontal="left" wrapText="1"/>
    </xf>
    <xf numFmtId="167" fontId="3" fillId="5" borderId="1" xfId="0" applyNumberFormat="1" applyFont="1" applyFill="1" applyBorder="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3" fillId="5" borderId="0" xfId="0" applyFont="1" applyFill="1" applyAlignment="1">
      <alignment horizontal="left" wrapText="1"/>
    </xf>
    <xf numFmtId="0" fontId="3" fillId="10" borderId="0" xfId="0" applyFont="1" applyFill="1" applyAlignment="1">
      <alignment horizontal="left"/>
    </xf>
    <xf numFmtId="164" fontId="12" fillId="0" borderId="1" xfId="0" applyNumberFormat="1" applyFont="1" applyBorder="1" applyAlignment="1">
      <alignment horizontal="center" vertical="center"/>
    </xf>
    <xf numFmtId="167" fontId="12" fillId="0" borderId="1" xfId="0" applyNumberFormat="1" applyFont="1" applyBorder="1" applyAlignment="1">
      <alignment horizontal="center" vertical="center"/>
    </xf>
    <xf numFmtId="0" fontId="6" fillId="0" borderId="0" xfId="0" applyFont="1" applyBorder="1" applyAlignment="1">
      <alignment horizontal="center" wrapText="1"/>
    </xf>
    <xf numFmtId="0" fontId="18" fillId="0" borderId="0" xfId="0" applyFont="1" applyBorder="1" applyAlignment="1">
      <alignment horizontal="center" vertical="center"/>
    </xf>
    <xf numFmtId="0" fontId="2" fillId="4" borderId="0" xfId="0" applyFont="1" applyFill="1" applyBorder="1" applyAlignment="1">
      <alignment horizontal="center" vertical="center"/>
    </xf>
    <xf numFmtId="0" fontId="9" fillId="0" borderId="11" xfId="0" applyFont="1" applyBorder="1" applyAlignment="1">
      <alignment horizontal="left" wrapText="1"/>
    </xf>
    <xf numFmtId="0" fontId="9" fillId="0" borderId="0" xfId="0" applyFont="1" applyBorder="1" applyAlignment="1">
      <alignment horizontal="left" wrapText="1"/>
    </xf>
    <xf numFmtId="0" fontId="12" fillId="0" borderId="1" xfId="0" applyFont="1" applyBorder="1" applyAlignment="1">
      <alignment horizontal="center" vertical="center"/>
    </xf>
    <xf numFmtId="3"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20" fillId="3" borderId="2" xfId="0" applyFont="1" applyFill="1" applyBorder="1" applyAlignment="1">
      <alignment horizontal="center"/>
    </xf>
    <xf numFmtId="0" fontId="20" fillId="3" borderId="4" xfId="0" applyFont="1" applyFill="1" applyBorder="1" applyAlignment="1">
      <alignment horizontal="center"/>
    </xf>
    <xf numFmtId="0" fontId="20" fillId="3" borderId="5" xfId="0" applyFont="1" applyFill="1" applyBorder="1" applyAlignment="1">
      <alignment horizontal="center"/>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4" fillId="3" borderId="1" xfId="0" applyFont="1" applyFill="1" applyBorder="1" applyAlignment="1" applyProtection="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0000CC"/>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6263779527559056E-2"/>
          <c:y val="2.7272727272727271E-2"/>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4.2523071712810091E-2"/>
          <c:y val="0.33094769553805775"/>
          <c:w val="0.93416911595727958"/>
          <c:h val="0.64868703412073492"/>
        </c:manualLayout>
      </c:layout>
      <c:pieChart>
        <c:varyColors val="1"/>
        <c:ser>
          <c:idx val="0"/>
          <c:order val="0"/>
          <c:tx>
            <c:strRef>
              <c:f>roll!$R$10</c:f>
              <c:strCache>
                <c:ptCount val="1"/>
                <c:pt idx="0">
                  <c:v>ABC TRUCKING</c:v>
                </c:pt>
              </c:strCache>
            </c:strRef>
          </c:tx>
          <c:spPr>
            <a:ln w="3175">
              <a:solidFill>
                <a:schemeClr val="bg1">
                  <a:lumMod val="65000"/>
                </a:schemeClr>
              </a:solidFill>
            </a:ln>
            <a:effectLst/>
          </c:spPr>
          <c:dPt>
            <c:idx val="0"/>
            <c:bubble3D val="0"/>
            <c:spPr>
              <a:solidFill>
                <a:schemeClr val="accent1">
                  <a:lumMod val="60000"/>
                  <a:lumOff val="40000"/>
                </a:schemeClr>
              </a:solidFill>
              <a:ln w="3175">
                <a:solidFill>
                  <a:schemeClr val="bg1">
                    <a:lumMod val="65000"/>
                  </a:schemeClr>
                </a:solidFill>
              </a:ln>
              <a:effectLst/>
            </c:spPr>
            <c:extLst xmlns:c16r2="http://schemas.microsoft.com/office/drawing/2015/06/chart">
              <c:ext xmlns:c16="http://schemas.microsoft.com/office/drawing/2014/chart" uri="{C3380CC4-5D6E-409C-BE32-E72D297353CC}">
                <c16:uniqueId val="{00000001-C765-4641-94E9-42A0CD5F2BA2}"/>
              </c:ext>
            </c:extLst>
          </c:dPt>
          <c:dPt>
            <c:idx val="1"/>
            <c:bubble3D val="0"/>
            <c:spPr>
              <a:solidFill>
                <a:schemeClr val="accent2"/>
              </a:solidFill>
              <a:ln w="3175">
                <a:solidFill>
                  <a:schemeClr val="bg1">
                    <a:lumMod val="65000"/>
                  </a:schemeClr>
                </a:solidFill>
              </a:ln>
              <a:effectLst/>
            </c:spPr>
            <c:extLst xmlns:c16r2="http://schemas.microsoft.com/office/drawing/2015/06/chart">
              <c:ext xmlns:c16="http://schemas.microsoft.com/office/drawing/2014/chart" uri="{C3380CC4-5D6E-409C-BE32-E72D297353CC}">
                <c16:uniqueId val="{00000003-C765-4641-94E9-42A0CD5F2BA2}"/>
              </c:ext>
            </c:extLst>
          </c:dPt>
          <c:dPt>
            <c:idx val="2"/>
            <c:bubble3D val="0"/>
            <c:spPr>
              <a:solidFill>
                <a:schemeClr val="accent3"/>
              </a:solidFill>
              <a:ln w="3175">
                <a:solidFill>
                  <a:schemeClr val="bg1">
                    <a:lumMod val="65000"/>
                  </a:schemeClr>
                </a:solidFill>
              </a:ln>
              <a:effectLst/>
            </c:spPr>
            <c:extLst xmlns:c16r2="http://schemas.microsoft.com/office/drawing/2015/06/chart">
              <c:ext xmlns:c16="http://schemas.microsoft.com/office/drawing/2014/chart" uri="{C3380CC4-5D6E-409C-BE32-E72D297353CC}">
                <c16:uniqueId val="{00000005-C765-4641-94E9-42A0CD5F2BA2}"/>
              </c:ext>
            </c:extLst>
          </c:dPt>
          <c:dPt>
            <c:idx val="3"/>
            <c:bubble3D val="0"/>
            <c:spPr>
              <a:solidFill>
                <a:schemeClr val="accent5">
                  <a:lumMod val="75000"/>
                </a:schemeClr>
              </a:solidFill>
              <a:ln w="3175">
                <a:solidFill>
                  <a:schemeClr val="bg1">
                    <a:lumMod val="65000"/>
                  </a:schemeClr>
                </a:solidFill>
              </a:ln>
              <a:effectLst/>
            </c:spPr>
            <c:extLst xmlns:c16r2="http://schemas.microsoft.com/office/drawing/2015/06/chart">
              <c:ext xmlns:c16="http://schemas.microsoft.com/office/drawing/2014/chart" uri="{C3380CC4-5D6E-409C-BE32-E72D297353CC}">
                <c16:uniqueId val="{00000007-C765-4641-94E9-42A0CD5F2BA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15:layout/>
              </c:ext>
            </c:extLst>
          </c:dLbls>
          <c:cat>
            <c:strRef>
              <c:f>(roll!$L$11:$L$13,roll!$L$14)</c:f>
              <c:strCache>
                <c:ptCount val="4"/>
                <c:pt idx="0">
                  <c:v>1 DEPRICIATION COST</c:v>
                </c:pt>
                <c:pt idx="1">
                  <c:v>2 FUEL COST</c:v>
                </c:pt>
                <c:pt idx="2">
                  <c:v>3 DRIVER COST</c:v>
                </c:pt>
                <c:pt idx="3">
                  <c:v>4 DOWNTIME COST</c:v>
                </c:pt>
              </c:strCache>
            </c:strRef>
          </c:cat>
          <c:val>
            <c:numRef>
              <c:f>(roll!$R$11:$R$13,roll!$R$14)</c:f>
              <c:numCache>
                <c:formatCode>"$"#,##0</c:formatCode>
                <c:ptCount val="4"/>
                <c:pt idx="0">
                  <c:v>25112.5</c:v>
                </c:pt>
                <c:pt idx="1">
                  <c:v>45571.428571428565</c:v>
                </c:pt>
                <c:pt idx="2">
                  <c:v>44000</c:v>
                </c:pt>
                <c:pt idx="3">
                  <c:v>12000</c:v>
                </c:pt>
              </c:numCache>
            </c:numRef>
          </c:val>
          <c:extLst xmlns:c16r2="http://schemas.microsoft.com/office/drawing/2015/06/chart">
            <c:ext xmlns:c16="http://schemas.microsoft.com/office/drawing/2014/chart" uri="{C3380CC4-5D6E-409C-BE32-E72D297353CC}">
              <c16:uniqueId val="{00000008-C765-4641-94E9-42A0CD5F2BA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44814833629667256"/>
          <c:y val="2.5458814473284734E-2"/>
          <c:w val="0.53110199934685587"/>
          <c:h val="0.2828537952755905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4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rgbClr val="00206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1" i="0" u="sng" strike="noStrike" kern="1200" baseline="0">
                <a:solidFill>
                  <a:schemeClr val="dk1">
                    <a:lumMod val="75000"/>
                    <a:lumOff val="25000"/>
                  </a:schemeClr>
                </a:solidFill>
                <a:latin typeface="+mn-lt"/>
                <a:ea typeface="+mn-ea"/>
                <a:cs typeface="+mn-cs"/>
              </a:defRPr>
            </a:pPr>
            <a:r>
              <a:rPr lang="en-US" sz="1400" u="sng"/>
              <a:t>TOTAL COST PER TRUCK PER YEAR</a:t>
            </a:r>
          </a:p>
        </c:rich>
      </c:tx>
      <c:layout/>
      <c:overlay val="0"/>
      <c:spPr>
        <a:noFill/>
        <a:ln>
          <a:noFill/>
        </a:ln>
        <a:effectLst/>
      </c:spPr>
      <c:txPr>
        <a:bodyPr rot="0" spcFirstLastPara="1" vertOverflow="ellipsis" vert="horz" wrap="square" anchor="ctr" anchorCtr="1"/>
        <a:lstStyle/>
        <a:p>
          <a:pPr algn="l">
            <a:defRPr sz="1400" b="1" i="0" u="sng"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140098620395563E-2"/>
          <c:y val="8.8423502036067483E-2"/>
          <c:w val="0.94503684751076611"/>
          <c:h val="0.68139476942936883"/>
        </c:manualLayout>
      </c:layout>
      <c:barChart>
        <c:barDir val="col"/>
        <c:grouping val="stacked"/>
        <c:varyColors val="0"/>
        <c:ser>
          <c:idx val="0"/>
          <c:order val="0"/>
          <c:tx>
            <c:strRef>
              <c:f>roll!$M$25</c:f>
              <c:strCache>
                <c:ptCount val="1"/>
              </c:strCache>
            </c:strRef>
          </c:tx>
          <c:spPr>
            <a:noFill/>
            <a:ln w="9525" cap="flat" cmpd="sng" algn="ctr">
              <a:noFill/>
              <a:round/>
            </a:ln>
            <a:effectLst/>
          </c:spPr>
          <c:invertIfNegative val="0"/>
          <c:dLbls>
            <c:delete val="1"/>
          </c:dLbls>
          <c:cat>
            <c:strRef>
              <c:f>roll!$O$24:$T$24</c:f>
              <c:strCache>
                <c:ptCount val="6"/>
                <c:pt idx="0">
                  <c:v>VOLVO</c:v>
                </c:pt>
                <c:pt idx="1">
                  <c:v>RESIDUAL</c:v>
                </c:pt>
                <c:pt idx="2">
                  <c:v>FUEL</c:v>
                </c:pt>
                <c:pt idx="3">
                  <c:v>DRIVER</c:v>
                </c:pt>
                <c:pt idx="4">
                  <c:v>UPTIME</c:v>
                </c:pt>
                <c:pt idx="5">
                  <c:v>LT SERIES</c:v>
                </c:pt>
              </c:strCache>
            </c:strRef>
          </c:cat>
          <c:val>
            <c:numRef>
              <c:f>roll!$O$25:$T$25</c:f>
              <c:numCache>
                <c:formatCode>"$"#,##0</c:formatCode>
                <c:ptCount val="6"/>
                <c:pt idx="1">
                  <c:v>125613.92857142857</c:v>
                </c:pt>
                <c:pt idx="2">
                  <c:v>121633.65503461583</c:v>
                </c:pt>
                <c:pt idx="3">
                  <c:v>121322.33427989885</c:v>
                </c:pt>
                <c:pt idx="4">
                  <c:v>120122.33427989885</c:v>
                </c:pt>
              </c:numCache>
            </c:numRef>
          </c:val>
          <c:extLst xmlns:c16r2="http://schemas.microsoft.com/office/drawing/2015/06/chart">
            <c:ext xmlns:c16="http://schemas.microsoft.com/office/drawing/2014/chart" uri="{C3380CC4-5D6E-409C-BE32-E72D297353CC}">
              <c16:uniqueId val="{00000000-6418-4C80-8393-D427E84C678F}"/>
            </c:ext>
          </c:extLst>
        </c:ser>
        <c:ser>
          <c:idx val="1"/>
          <c:order val="1"/>
          <c:tx>
            <c:strRef>
              <c:f>roll!$M$26</c:f>
              <c:strCache>
                <c:ptCount val="1"/>
                <c:pt idx="0">
                  <c:v>DEPRICIATION COST</c:v>
                </c:pt>
              </c:strCache>
            </c:strRef>
          </c:tx>
          <c:spPr>
            <a:solidFill>
              <a:schemeClr val="accent1">
                <a:lumMod val="20000"/>
                <a:lumOff val="8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roll!$O$24:$T$24</c:f>
              <c:strCache>
                <c:ptCount val="6"/>
                <c:pt idx="0">
                  <c:v>VOLVO</c:v>
                </c:pt>
                <c:pt idx="1">
                  <c:v>RESIDUAL</c:v>
                </c:pt>
                <c:pt idx="2">
                  <c:v>FUEL</c:v>
                </c:pt>
                <c:pt idx="3">
                  <c:v>DRIVER</c:v>
                </c:pt>
                <c:pt idx="4">
                  <c:v>UPTIME</c:v>
                </c:pt>
                <c:pt idx="5">
                  <c:v>LT SERIES</c:v>
                </c:pt>
              </c:strCache>
            </c:strRef>
          </c:cat>
          <c:val>
            <c:numRef>
              <c:f>roll!$O$26:$T$26</c:f>
              <c:numCache>
                <c:formatCode>General</c:formatCode>
                <c:ptCount val="6"/>
                <c:pt idx="0" formatCode="&quot;$&quot;#,##0">
                  <c:v>25112.5</c:v>
                </c:pt>
                <c:pt idx="5" formatCode="&quot;$&quot;#,##0">
                  <c:v>24042.5</c:v>
                </c:pt>
              </c:numCache>
            </c:numRef>
          </c:val>
          <c:extLst xmlns:c16r2="http://schemas.microsoft.com/office/drawing/2015/06/chart">
            <c:ext xmlns:c16="http://schemas.microsoft.com/office/drawing/2014/chart" uri="{C3380CC4-5D6E-409C-BE32-E72D297353CC}">
              <c16:uniqueId val="{00000001-6418-4C80-8393-D427E84C678F}"/>
            </c:ext>
          </c:extLst>
        </c:ser>
        <c:ser>
          <c:idx val="2"/>
          <c:order val="2"/>
          <c:tx>
            <c:strRef>
              <c:f>roll!$M$27</c:f>
              <c:strCache>
                <c:ptCount val="1"/>
                <c:pt idx="0">
                  <c:v>FUEL COST</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roll!$O$24:$T$24</c:f>
              <c:strCache>
                <c:ptCount val="6"/>
                <c:pt idx="0">
                  <c:v>VOLVO</c:v>
                </c:pt>
                <c:pt idx="1">
                  <c:v>RESIDUAL</c:v>
                </c:pt>
                <c:pt idx="2">
                  <c:v>FUEL</c:v>
                </c:pt>
                <c:pt idx="3">
                  <c:v>DRIVER</c:v>
                </c:pt>
                <c:pt idx="4">
                  <c:v>UPTIME</c:v>
                </c:pt>
                <c:pt idx="5">
                  <c:v>LT SERIES</c:v>
                </c:pt>
              </c:strCache>
            </c:strRef>
          </c:cat>
          <c:val>
            <c:numRef>
              <c:f>roll!$O$27:$T$27</c:f>
              <c:numCache>
                <c:formatCode>General</c:formatCode>
                <c:ptCount val="6"/>
                <c:pt idx="0" formatCode="&quot;$&quot;#,##0">
                  <c:v>45571.428571428565</c:v>
                </c:pt>
                <c:pt idx="5" formatCode="&quot;$&quot;#,##0">
                  <c:v>41591.15503461584</c:v>
                </c:pt>
              </c:numCache>
            </c:numRef>
          </c:val>
          <c:extLst xmlns:c16r2="http://schemas.microsoft.com/office/drawing/2015/06/chart">
            <c:ext xmlns:c16="http://schemas.microsoft.com/office/drawing/2014/chart" uri="{C3380CC4-5D6E-409C-BE32-E72D297353CC}">
              <c16:uniqueId val="{00000002-6418-4C80-8393-D427E84C678F}"/>
            </c:ext>
          </c:extLst>
        </c:ser>
        <c:ser>
          <c:idx val="3"/>
          <c:order val="3"/>
          <c:tx>
            <c:strRef>
              <c:f>roll!$M$28</c:f>
              <c:strCache>
                <c:ptCount val="1"/>
                <c:pt idx="0">
                  <c:v>DRIVER COST</c:v>
                </c:pt>
              </c:strCache>
            </c:strRef>
          </c:tx>
          <c:spPr>
            <a:solidFill>
              <a:schemeClr val="bg1">
                <a:lumMod val="65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roll!$O$24:$T$24</c:f>
              <c:strCache>
                <c:ptCount val="6"/>
                <c:pt idx="0">
                  <c:v>VOLVO</c:v>
                </c:pt>
                <c:pt idx="1">
                  <c:v>RESIDUAL</c:v>
                </c:pt>
                <c:pt idx="2">
                  <c:v>FUEL</c:v>
                </c:pt>
                <c:pt idx="3">
                  <c:v>DRIVER</c:v>
                </c:pt>
                <c:pt idx="4">
                  <c:v>UPTIME</c:v>
                </c:pt>
                <c:pt idx="5">
                  <c:v>LT SERIES</c:v>
                </c:pt>
              </c:strCache>
            </c:strRef>
          </c:cat>
          <c:val>
            <c:numRef>
              <c:f>roll!$O$28:$T$28</c:f>
              <c:numCache>
                <c:formatCode>General</c:formatCode>
                <c:ptCount val="6"/>
                <c:pt idx="0" formatCode="&quot;$&quot;#,##0">
                  <c:v>44000</c:v>
                </c:pt>
                <c:pt idx="5" formatCode="&quot;$&quot;#,##0">
                  <c:v>43688.67924528302</c:v>
                </c:pt>
              </c:numCache>
            </c:numRef>
          </c:val>
          <c:extLst xmlns:c16r2="http://schemas.microsoft.com/office/drawing/2015/06/chart">
            <c:ext xmlns:c16="http://schemas.microsoft.com/office/drawing/2014/chart" uri="{C3380CC4-5D6E-409C-BE32-E72D297353CC}">
              <c16:uniqueId val="{00000003-6418-4C80-8393-D427E84C678F}"/>
            </c:ext>
          </c:extLst>
        </c:ser>
        <c:ser>
          <c:idx val="4"/>
          <c:order val="4"/>
          <c:tx>
            <c:strRef>
              <c:f>roll!$M$29</c:f>
              <c:strCache>
                <c:ptCount val="1"/>
                <c:pt idx="0">
                  <c:v>DOWNTIME COST</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roll!$O$24:$T$24</c:f>
              <c:strCache>
                <c:ptCount val="6"/>
                <c:pt idx="0">
                  <c:v>VOLVO</c:v>
                </c:pt>
                <c:pt idx="1">
                  <c:v>RESIDUAL</c:v>
                </c:pt>
                <c:pt idx="2">
                  <c:v>FUEL</c:v>
                </c:pt>
                <c:pt idx="3">
                  <c:v>DRIVER</c:v>
                </c:pt>
                <c:pt idx="4">
                  <c:v>UPTIME</c:v>
                </c:pt>
                <c:pt idx="5">
                  <c:v>LT SERIES</c:v>
                </c:pt>
              </c:strCache>
            </c:strRef>
          </c:cat>
          <c:val>
            <c:numRef>
              <c:f>roll!$O$29:$T$29</c:f>
              <c:numCache>
                <c:formatCode>General</c:formatCode>
                <c:ptCount val="6"/>
                <c:pt idx="0" formatCode="&quot;$&quot;#,##0">
                  <c:v>12000</c:v>
                </c:pt>
                <c:pt idx="5" formatCode="&quot;$&quot;#,##0">
                  <c:v>10800</c:v>
                </c:pt>
              </c:numCache>
            </c:numRef>
          </c:val>
          <c:extLst xmlns:c16r2="http://schemas.microsoft.com/office/drawing/2015/06/chart">
            <c:ext xmlns:c16="http://schemas.microsoft.com/office/drawing/2014/chart" uri="{C3380CC4-5D6E-409C-BE32-E72D297353CC}">
              <c16:uniqueId val="{00000004-6418-4C80-8393-D427E84C678F}"/>
            </c:ext>
          </c:extLst>
        </c:ser>
        <c:ser>
          <c:idx val="5"/>
          <c:order val="5"/>
          <c:tx>
            <c:strRef>
              <c:f>roll!$M$30</c:f>
              <c:strCache>
                <c:ptCount val="1"/>
                <c:pt idx="0">
                  <c:v>ADVANTAGE</c:v>
                </c:pt>
              </c:strCache>
            </c:strRef>
          </c:tx>
          <c:spPr>
            <a:solidFill>
              <a:srgbClr val="00FF00">
                <a:alpha val="84706"/>
              </a:srgbClr>
            </a:solidFill>
            <a:ln w="9525" cap="flat" cmpd="sng" algn="ctr">
              <a:solidFill>
                <a:schemeClr val="lt1">
                  <a:alpha val="50000"/>
                </a:schemeClr>
              </a:solidFill>
              <a:round/>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roll!$O$24:$T$24</c:f>
              <c:strCache>
                <c:ptCount val="6"/>
                <c:pt idx="0">
                  <c:v>VOLVO</c:v>
                </c:pt>
                <c:pt idx="1">
                  <c:v>RESIDUAL</c:v>
                </c:pt>
                <c:pt idx="2">
                  <c:v>FUEL</c:v>
                </c:pt>
                <c:pt idx="3">
                  <c:v>DRIVER</c:v>
                </c:pt>
                <c:pt idx="4">
                  <c:v>UPTIME</c:v>
                </c:pt>
                <c:pt idx="5">
                  <c:v>LT SERIES</c:v>
                </c:pt>
              </c:strCache>
            </c:strRef>
          </c:cat>
          <c:val>
            <c:numRef>
              <c:f>roll!$O$30:$T$30</c:f>
              <c:numCache>
                <c:formatCode>"$"#,##0</c:formatCode>
                <c:ptCount val="6"/>
                <c:pt idx="1">
                  <c:v>1070</c:v>
                </c:pt>
                <c:pt idx="2">
                  <c:v>3980.2735368127251</c:v>
                </c:pt>
                <c:pt idx="3">
                  <c:v>311.32075471698045</c:v>
                </c:pt>
                <c:pt idx="4">
                  <c:v>1200</c:v>
                </c:pt>
              </c:numCache>
            </c:numRef>
          </c:val>
          <c:extLst xmlns:c16r2="http://schemas.microsoft.com/office/drawing/2015/06/chart">
            <c:ext xmlns:c16="http://schemas.microsoft.com/office/drawing/2014/chart" uri="{C3380CC4-5D6E-409C-BE32-E72D297353CC}">
              <c16:uniqueId val="{00000005-6418-4C80-8393-D427E84C678F}"/>
            </c:ext>
          </c:extLst>
        </c:ser>
        <c:dLbls>
          <c:dLblPos val="ctr"/>
          <c:showLegendKey val="0"/>
          <c:showVal val="1"/>
          <c:showCatName val="0"/>
          <c:showSerName val="0"/>
          <c:showPercent val="0"/>
          <c:showBubbleSize val="0"/>
        </c:dLbls>
        <c:gapWidth val="11"/>
        <c:overlap val="100"/>
        <c:axId val="147778440"/>
        <c:axId val="147778832"/>
      </c:barChart>
      <c:catAx>
        <c:axId val="1477784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900" b="0" i="0" u="none" strike="noStrike" kern="1200" cap="all" baseline="0">
                <a:solidFill>
                  <a:schemeClr val="tx1"/>
                </a:solidFill>
                <a:latin typeface="+mn-lt"/>
                <a:ea typeface="+mn-ea"/>
                <a:cs typeface="+mn-cs"/>
              </a:defRPr>
            </a:pPr>
            <a:endParaRPr lang="en-US"/>
          </a:p>
        </c:txPr>
        <c:crossAx val="147778832"/>
        <c:crosses val="autoZero"/>
        <c:auto val="1"/>
        <c:lblAlgn val="ctr"/>
        <c:lblOffset val="100"/>
        <c:noMultiLvlLbl val="0"/>
      </c:catAx>
      <c:valAx>
        <c:axId val="1477788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quot;$&quot;#,##0" sourceLinked="0"/>
        <c:majorTickMark val="none"/>
        <c:minorTickMark val="none"/>
        <c:tickLblPos val="nextTo"/>
        <c:crossAx val="14777844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Spin" dx="22" fmlaLink="$W$7" max="30000" min="1" page="10" val="7"/>
</file>

<file path=xl/ctrlProps/ctrlProp10.xml><?xml version="1.0" encoding="utf-8"?>
<formControlPr xmlns="http://schemas.microsoft.com/office/spreadsheetml/2009/9/main" objectType="Spin" dx="22" fmlaLink="roll!$E$17" inc="10" max="30000" min="1" page="10" val="5500"/>
</file>

<file path=xl/ctrlProps/ctrlProp11.xml><?xml version="1.0" encoding="utf-8"?>
<formControlPr xmlns="http://schemas.microsoft.com/office/spreadsheetml/2009/9/main" objectType="Spin" dx="22" fmlaLink="roll!$E$27" max="30000" min="1" page="10" val="35"/>
</file>

<file path=xl/ctrlProps/ctrlProp12.xml><?xml version="1.0" encoding="utf-8"?>
<formControlPr xmlns="http://schemas.microsoft.com/office/spreadsheetml/2009/9/main" objectType="Spin" dx="22" fmlaLink="$W$31" inc="1000" max="30000" min="1" page="10" val="1000"/>
</file>

<file path=xl/ctrlProps/ctrlProp13.xml><?xml version="1.0" encoding="utf-8"?>
<formControlPr xmlns="http://schemas.microsoft.com/office/spreadsheetml/2009/9/main" objectType="Spin" dx="22" fmlaLink="roll!$E$15" inc="5" max="30000" min="1" page="10" val="675"/>
</file>

<file path=xl/ctrlProps/ctrlProp14.xml><?xml version="1.0" encoding="utf-8"?>
<formControlPr xmlns="http://schemas.microsoft.com/office/spreadsheetml/2009/9/main" objectType="Spin" dx="22" fmlaLink="roll!$I$13" inc="100" max="30000" min="1" page="10" val="13100"/>
</file>

<file path=xl/ctrlProps/ctrlProp15.xml><?xml version="1.0" encoding="utf-8"?>
<formControlPr xmlns="http://schemas.microsoft.com/office/spreadsheetml/2009/9/main" objectType="Spin" dx="22" fmlaLink="roll!$I$15" inc="5" max="30000" min="1" page="10" val="675"/>
</file>

<file path=xl/ctrlProps/ctrlProp16.xml><?xml version="1.0" encoding="utf-8"?>
<formControlPr xmlns="http://schemas.microsoft.com/office/spreadsheetml/2009/9/main" objectType="Spin" dx="22" fmlaLink="roll!$I$17" inc="10" max="30000" min="1" page="10" val="5500"/>
</file>

<file path=xl/ctrlProps/ctrlProp2.xml><?xml version="1.0" encoding="utf-8"?>
<formControlPr xmlns="http://schemas.microsoft.com/office/spreadsheetml/2009/9/main" objectType="Spin" dx="22" fmlaLink="$W$9" max="30000" min="1" page="10" val="5"/>
</file>

<file path=xl/ctrlProps/ctrlProp3.xml><?xml version="1.0" encoding="utf-8"?>
<formControlPr xmlns="http://schemas.microsoft.com/office/spreadsheetml/2009/9/main" objectType="Spin" dx="22" fmlaLink="roll!$E$13" inc="100" max="30000" min="1" page="10" val="13500"/>
</file>

<file path=xl/ctrlProps/ctrlProp4.xml><?xml version="1.0" encoding="utf-8"?>
<formControlPr xmlns="http://schemas.microsoft.com/office/spreadsheetml/2009/9/main" objectType="Spin" dx="22" fmlaLink="roll!$E$11" inc="100" max="30000" min="1" page="10" val="11000"/>
</file>

<file path=xl/ctrlProps/ctrlProp5.xml><?xml version="1.0" encoding="utf-8"?>
<formControlPr xmlns="http://schemas.microsoft.com/office/spreadsheetml/2009/9/main" objectType="Spin" dx="22" fmlaLink="roll!$E$21" max="30000" min="1" page="10" val="290"/>
</file>

<file path=xl/ctrlProps/ctrlProp6.xml><?xml version="1.0" encoding="utf-8"?>
<formControlPr xmlns="http://schemas.microsoft.com/office/spreadsheetml/2009/9/main" objectType="Spin" dx="22" fmlaLink="roll!$E$19" max="30000" min="1" page="10" val="70"/>
</file>

<file path=xl/ctrlProps/ctrlProp7.xml><?xml version="1.0" encoding="utf-8"?>
<formControlPr xmlns="http://schemas.microsoft.com/office/spreadsheetml/2009/9/main" objectType="Spin" dx="22" fmlaLink="$W$23" max="30000" min="1" page="10" val="12"/>
</file>

<file path=xl/ctrlProps/ctrlProp8.xml><?xml version="1.0" encoding="utf-8"?>
<formControlPr xmlns="http://schemas.microsoft.com/office/spreadsheetml/2009/9/main" objectType="Spin" dx="22" fmlaLink="$W$25" inc="1000" max="30000" min="1" page="10" val="5500"/>
</file>

<file path=xl/ctrlProps/ctrlProp9.xml><?xml version="1.0" encoding="utf-8"?>
<formControlPr xmlns="http://schemas.microsoft.com/office/spreadsheetml/2009/9/main" objectType="Spin" dx="22" fmlaLink="$W$29" max="30000" min="1" page="10" val="12"/>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57150</xdr:colOff>
          <xdr:row>6</xdr:row>
          <xdr:rowOff>19050</xdr:rowOff>
        </xdr:from>
        <xdr:to>
          <xdr:col>23</xdr:col>
          <xdr:colOff>285750</xdr:colOff>
          <xdr:row>7</xdr:row>
          <xdr:rowOff>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8</xdr:row>
          <xdr:rowOff>19050</xdr:rowOff>
        </xdr:from>
        <xdr:to>
          <xdr:col>23</xdr:col>
          <xdr:colOff>285750</xdr:colOff>
          <xdr:row>9</xdr:row>
          <xdr:rowOff>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12</xdr:row>
          <xdr:rowOff>19050</xdr:rowOff>
        </xdr:from>
        <xdr:to>
          <xdr:col>23</xdr:col>
          <xdr:colOff>276225</xdr:colOff>
          <xdr:row>12</xdr:row>
          <xdr:rowOff>314325</xdr:rowOff>
        </xdr:to>
        <xdr:sp macro="" textlink="">
          <xdr:nvSpPr>
            <xdr:cNvPr id="3075" name="Spinner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10</xdr:row>
          <xdr:rowOff>19050</xdr:rowOff>
        </xdr:from>
        <xdr:to>
          <xdr:col>23</xdr:col>
          <xdr:colOff>285750</xdr:colOff>
          <xdr:row>11</xdr:row>
          <xdr:rowOff>0</xdr:rowOff>
        </xdr:to>
        <xdr:sp macro="" textlink="">
          <xdr:nvSpPr>
            <xdr:cNvPr id="3076" name="Spinner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20</xdr:row>
          <xdr:rowOff>19050</xdr:rowOff>
        </xdr:from>
        <xdr:to>
          <xdr:col>23</xdr:col>
          <xdr:colOff>257175</xdr:colOff>
          <xdr:row>20</xdr:row>
          <xdr:rowOff>295275</xdr:rowOff>
        </xdr:to>
        <xdr:sp macro="" textlink="">
          <xdr:nvSpPr>
            <xdr:cNvPr id="3077" name="Spinner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18</xdr:row>
          <xdr:rowOff>19050</xdr:rowOff>
        </xdr:from>
        <xdr:to>
          <xdr:col>23</xdr:col>
          <xdr:colOff>285750</xdr:colOff>
          <xdr:row>19</xdr:row>
          <xdr:rowOff>0</xdr:rowOff>
        </xdr:to>
        <xdr:sp macro="" textlink="">
          <xdr:nvSpPr>
            <xdr:cNvPr id="3078" name="Spinner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22</xdr:row>
          <xdr:rowOff>19050</xdr:rowOff>
        </xdr:from>
        <xdr:to>
          <xdr:col>23</xdr:col>
          <xdr:colOff>285750</xdr:colOff>
          <xdr:row>22</xdr:row>
          <xdr:rowOff>285750</xdr:rowOff>
        </xdr:to>
        <xdr:sp macro="" textlink="">
          <xdr:nvSpPr>
            <xdr:cNvPr id="3079" name="Spinner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24</xdr:row>
          <xdr:rowOff>19050</xdr:rowOff>
        </xdr:from>
        <xdr:to>
          <xdr:col>23</xdr:col>
          <xdr:colOff>266700</xdr:colOff>
          <xdr:row>24</xdr:row>
          <xdr:rowOff>333375</xdr:rowOff>
        </xdr:to>
        <xdr:sp macro="" textlink="">
          <xdr:nvSpPr>
            <xdr:cNvPr id="3080" name="Spinner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28</xdr:row>
          <xdr:rowOff>19050</xdr:rowOff>
        </xdr:from>
        <xdr:to>
          <xdr:col>23</xdr:col>
          <xdr:colOff>295275</xdr:colOff>
          <xdr:row>28</xdr:row>
          <xdr:rowOff>342900</xdr:rowOff>
        </xdr:to>
        <xdr:sp macro="" textlink="">
          <xdr:nvSpPr>
            <xdr:cNvPr id="3081" name="Spinner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16</xdr:row>
          <xdr:rowOff>19050</xdr:rowOff>
        </xdr:from>
        <xdr:to>
          <xdr:col>23</xdr:col>
          <xdr:colOff>285750</xdr:colOff>
          <xdr:row>17</xdr:row>
          <xdr:rowOff>0</xdr:rowOff>
        </xdr:to>
        <xdr:sp macro="" textlink="">
          <xdr:nvSpPr>
            <xdr:cNvPr id="3082" name="Spinner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19050</xdr:rowOff>
        </xdr:from>
        <xdr:to>
          <xdr:col>23</xdr:col>
          <xdr:colOff>285750</xdr:colOff>
          <xdr:row>27</xdr:row>
          <xdr:rowOff>0</xdr:rowOff>
        </xdr:to>
        <xdr:sp macro="" textlink="">
          <xdr:nvSpPr>
            <xdr:cNvPr id="3083" name="Spinner 11" hidden="1">
              <a:extLst>
                <a:ext uri="{63B3BB69-23CF-44E3-9099-C40C66FF867C}">
                  <a14:compatExt spid="_x0000_s308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30</xdr:row>
          <xdr:rowOff>19050</xdr:rowOff>
        </xdr:from>
        <xdr:to>
          <xdr:col>23</xdr:col>
          <xdr:colOff>285750</xdr:colOff>
          <xdr:row>30</xdr:row>
          <xdr:rowOff>285750</xdr:rowOff>
        </xdr:to>
        <xdr:sp macro="" textlink="">
          <xdr:nvSpPr>
            <xdr:cNvPr id="3084" name="Spinner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1</xdr:row>
      <xdr:rowOff>0</xdr:rowOff>
    </xdr:from>
    <xdr:to>
      <xdr:col>8</xdr:col>
      <xdr:colOff>388069</xdr:colOff>
      <xdr:row>6</xdr:row>
      <xdr:rowOff>63103</xdr:rowOff>
    </xdr:to>
    <xdr:sp macro="" textlink="">
      <xdr:nvSpPr>
        <xdr:cNvPr id="17" name="TextBox 3"/>
        <xdr:cNvSpPr txBox="1"/>
      </xdr:nvSpPr>
      <xdr:spPr>
        <a:xfrm>
          <a:off x="0" y="190500"/>
          <a:ext cx="3436069" cy="61555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t>On Highway Fleet Assessment:</a:t>
          </a:r>
        </a:p>
        <a:p>
          <a:r>
            <a:rPr lang="en-US" sz="1600"/>
            <a:t>Calculate Your Total Cost of Ownership </a:t>
          </a:r>
        </a:p>
      </xdr:txBody>
    </xdr:sp>
    <xdr:clientData/>
  </xdr:twoCellAnchor>
  <xdr:twoCellAnchor>
    <xdr:from>
      <xdr:col>0</xdr:col>
      <xdr:colOff>0</xdr:colOff>
      <xdr:row>6</xdr:row>
      <xdr:rowOff>152400</xdr:rowOff>
    </xdr:from>
    <xdr:to>
      <xdr:col>6</xdr:col>
      <xdr:colOff>368838</xdr:colOff>
      <xdr:row>35</xdr:row>
      <xdr:rowOff>57150</xdr:rowOff>
    </xdr:to>
    <xdr:sp macro="" textlink="">
      <xdr:nvSpPr>
        <xdr:cNvPr id="18" name="TextBox 4"/>
        <xdr:cNvSpPr txBox="1"/>
      </xdr:nvSpPr>
      <xdr:spPr>
        <a:xfrm>
          <a:off x="0" y="895350"/>
          <a:ext cx="2597688" cy="5133975"/>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2000"/>
            <a:t>Calculating total cost of ownership is simple:</a:t>
          </a:r>
        </a:p>
        <a:p>
          <a:pPr algn="ctr"/>
          <a:endParaRPr lang="en-US" sz="2000"/>
        </a:p>
        <a:p>
          <a:pPr algn="ctr"/>
          <a:r>
            <a:rPr lang="en-US" sz="2000" b="1"/>
            <a:t>TOTAL COST OF OWNERSHIP =</a:t>
          </a:r>
        </a:p>
        <a:p>
          <a:pPr algn="ctr"/>
          <a:r>
            <a:rPr lang="en-US" sz="2000" b="1"/>
            <a:t>VEHICLE DEPRECIATION COST + FUEL COST + DRIVER COST </a:t>
          </a:r>
          <a:r>
            <a:rPr lang="en-US" sz="2000" b="1" baseline="0"/>
            <a:t> DOWNTIME</a:t>
          </a:r>
          <a:r>
            <a:rPr lang="en-US" sz="2000" b="1"/>
            <a:t>.</a:t>
          </a:r>
        </a:p>
        <a:p>
          <a:pPr algn="ctr"/>
          <a:endParaRPr lang="en-US" sz="2000"/>
        </a:p>
        <a:p>
          <a:pPr algn="ctr"/>
          <a:r>
            <a:rPr lang="en-US" sz="2000"/>
            <a:t>To get started, please answer a few questions about your current fleet:</a:t>
          </a:r>
        </a:p>
        <a:p>
          <a:pPr algn="ctr"/>
          <a:endParaRPr lang="en-US" sz="2000"/>
        </a:p>
      </xdr:txBody>
    </xdr:sp>
    <xdr:clientData/>
  </xdr:twoCellAnchor>
  <xdr:twoCellAnchor>
    <xdr:from>
      <xdr:col>8</xdr:col>
      <xdr:colOff>267152</xdr:colOff>
      <xdr:row>12</xdr:row>
      <xdr:rowOff>74183</xdr:rowOff>
    </xdr:from>
    <xdr:to>
      <xdr:col>9</xdr:col>
      <xdr:colOff>3627</xdr:colOff>
      <xdr:row>12</xdr:row>
      <xdr:rowOff>378983</xdr:rowOff>
    </xdr:to>
    <xdr:sp macro="" textlink="">
      <xdr:nvSpPr>
        <xdr:cNvPr id="19" name="Oval 18"/>
        <xdr:cNvSpPr/>
      </xdr:nvSpPr>
      <xdr:spPr>
        <a:xfrm>
          <a:off x="3477077" y="1750583"/>
          <a:ext cx="250825" cy="3048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2000" b="1"/>
            <a:t>1</a:t>
          </a:r>
        </a:p>
      </xdr:txBody>
    </xdr:sp>
    <xdr:clientData/>
  </xdr:twoCellAnchor>
  <xdr:twoCellAnchor>
    <xdr:from>
      <xdr:col>8</xdr:col>
      <xdr:colOff>155644</xdr:colOff>
      <xdr:row>6</xdr:row>
      <xdr:rowOff>172965</xdr:rowOff>
    </xdr:from>
    <xdr:to>
      <xdr:col>18</xdr:col>
      <xdr:colOff>1393483</xdr:colOff>
      <xdr:row>8</xdr:row>
      <xdr:rowOff>160611</xdr:rowOff>
    </xdr:to>
    <xdr:sp macro="" textlink="">
      <xdr:nvSpPr>
        <xdr:cNvPr id="20" name="TextBox 13"/>
        <xdr:cNvSpPr txBox="1"/>
      </xdr:nvSpPr>
      <xdr:spPr>
        <a:xfrm>
          <a:off x="3365569" y="915915"/>
          <a:ext cx="6752814"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Let's start with a few basic questions about your fleet:</a:t>
          </a:r>
        </a:p>
      </xdr:txBody>
    </xdr:sp>
    <xdr:clientData/>
  </xdr:twoCellAnchor>
  <xdr:twoCellAnchor>
    <xdr:from>
      <xdr:col>8</xdr:col>
      <xdr:colOff>248102</xdr:colOff>
      <xdr:row>18</xdr:row>
      <xdr:rowOff>154239</xdr:rowOff>
    </xdr:from>
    <xdr:to>
      <xdr:col>8</xdr:col>
      <xdr:colOff>498927</xdr:colOff>
      <xdr:row>20</xdr:row>
      <xdr:rowOff>173289</xdr:rowOff>
    </xdr:to>
    <xdr:sp macro="" textlink="">
      <xdr:nvSpPr>
        <xdr:cNvPr id="21" name="Oval 20"/>
        <xdr:cNvSpPr/>
      </xdr:nvSpPr>
      <xdr:spPr>
        <a:xfrm>
          <a:off x="3458027" y="2583114"/>
          <a:ext cx="250825" cy="3048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2000" b="1"/>
            <a:t>2</a:t>
          </a:r>
        </a:p>
      </xdr:txBody>
    </xdr:sp>
    <xdr:clientData/>
  </xdr:twoCellAnchor>
  <xdr:twoCellAnchor>
    <xdr:from>
      <xdr:col>9</xdr:col>
      <xdr:colOff>41344</xdr:colOff>
      <xdr:row>11</xdr:row>
      <xdr:rowOff>33946</xdr:rowOff>
    </xdr:from>
    <xdr:to>
      <xdr:col>15</xdr:col>
      <xdr:colOff>0</xdr:colOff>
      <xdr:row>16</xdr:row>
      <xdr:rowOff>202829</xdr:rowOff>
    </xdr:to>
    <xdr:sp macro="" textlink="">
      <xdr:nvSpPr>
        <xdr:cNvPr id="22" name="TextBox 15"/>
        <xdr:cNvSpPr txBox="1"/>
      </xdr:nvSpPr>
      <xdr:spPr>
        <a:xfrm>
          <a:off x="3765619" y="1662721"/>
          <a:ext cx="3616256" cy="96898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Next, let’s calculate depreciation.  This is the difference between acquisiton price and residual value.</a:t>
          </a:r>
        </a:p>
        <a:p>
          <a:endParaRPr lang="en-US" sz="1400"/>
        </a:p>
      </xdr:txBody>
    </xdr:sp>
    <xdr:clientData/>
  </xdr:twoCellAnchor>
  <xdr:twoCellAnchor>
    <xdr:from>
      <xdr:col>8</xdr:col>
      <xdr:colOff>257627</xdr:colOff>
      <xdr:row>22</xdr:row>
      <xdr:rowOff>308465</xdr:rowOff>
    </xdr:from>
    <xdr:to>
      <xdr:col>8</xdr:col>
      <xdr:colOff>508452</xdr:colOff>
      <xdr:row>24</xdr:row>
      <xdr:rowOff>184640</xdr:rowOff>
    </xdr:to>
    <xdr:sp macro="" textlink="">
      <xdr:nvSpPr>
        <xdr:cNvPr id="23" name="Oval 22"/>
        <xdr:cNvSpPr/>
      </xdr:nvSpPr>
      <xdr:spPr>
        <a:xfrm>
          <a:off x="3467552" y="3451715"/>
          <a:ext cx="250825" cy="3048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2000" b="1"/>
            <a:t>3</a:t>
          </a:r>
        </a:p>
      </xdr:txBody>
    </xdr:sp>
    <xdr:clientData/>
  </xdr:twoCellAnchor>
  <xdr:twoCellAnchor>
    <xdr:from>
      <xdr:col>9</xdr:col>
      <xdr:colOff>50869</xdr:colOff>
      <xdr:row>18</xdr:row>
      <xdr:rowOff>83397</xdr:rowOff>
    </xdr:from>
    <xdr:to>
      <xdr:col>14</xdr:col>
      <xdr:colOff>342901</xdr:colOff>
      <xdr:row>22</xdr:row>
      <xdr:rowOff>118843</xdr:rowOff>
    </xdr:to>
    <xdr:sp macro="" textlink="">
      <xdr:nvSpPr>
        <xdr:cNvPr id="24" name="TextBox 17"/>
        <xdr:cNvSpPr txBox="1"/>
      </xdr:nvSpPr>
      <xdr:spPr>
        <a:xfrm>
          <a:off x="3775144" y="2836122"/>
          <a:ext cx="3340032" cy="74982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Help us calculate your average fuel cost by providing your average fuel economy and diesel fuel price</a:t>
          </a:r>
        </a:p>
      </xdr:txBody>
    </xdr:sp>
    <xdr:clientData/>
  </xdr:twoCellAnchor>
  <xdr:twoCellAnchor>
    <xdr:from>
      <xdr:col>9</xdr:col>
      <xdr:colOff>67959</xdr:colOff>
      <xdr:row>22</xdr:row>
      <xdr:rowOff>217179</xdr:rowOff>
    </xdr:from>
    <xdr:to>
      <xdr:col>14</xdr:col>
      <xdr:colOff>285751</xdr:colOff>
      <xdr:row>28</xdr:row>
      <xdr:rowOff>33637</xdr:rowOff>
    </xdr:to>
    <xdr:sp macro="" textlink="">
      <xdr:nvSpPr>
        <xdr:cNvPr id="26" name="TextBox 19"/>
        <xdr:cNvSpPr txBox="1"/>
      </xdr:nvSpPr>
      <xdr:spPr>
        <a:xfrm>
          <a:off x="3792234" y="3684279"/>
          <a:ext cx="3265792" cy="96898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Provide information on driver expenses.  Let us know your driver cost per mile, driver turnover, and cost to hire/train a new driver</a:t>
          </a:r>
        </a:p>
      </xdr:txBody>
    </xdr:sp>
    <xdr:clientData/>
  </xdr:twoCellAnchor>
  <xdr:twoCellAnchor>
    <xdr:from>
      <xdr:col>8</xdr:col>
      <xdr:colOff>286202</xdr:colOff>
      <xdr:row>28</xdr:row>
      <xdr:rowOff>229895</xdr:rowOff>
    </xdr:from>
    <xdr:to>
      <xdr:col>9</xdr:col>
      <xdr:colOff>22677</xdr:colOff>
      <xdr:row>30</xdr:row>
      <xdr:rowOff>106070</xdr:rowOff>
    </xdr:to>
    <xdr:sp macro="" textlink="">
      <xdr:nvSpPr>
        <xdr:cNvPr id="27" name="Oval 26"/>
        <xdr:cNvSpPr/>
      </xdr:nvSpPr>
      <xdr:spPr>
        <a:xfrm>
          <a:off x="3496127" y="5411495"/>
          <a:ext cx="250825" cy="3048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2000" b="1"/>
            <a:t>4</a:t>
          </a:r>
        </a:p>
      </xdr:txBody>
    </xdr:sp>
    <xdr:clientData/>
  </xdr:twoCellAnchor>
  <xdr:twoCellAnchor>
    <xdr:from>
      <xdr:col>7</xdr:col>
      <xdr:colOff>11640</xdr:colOff>
      <xdr:row>6</xdr:row>
      <xdr:rowOff>185697</xdr:rowOff>
    </xdr:from>
    <xdr:to>
      <xdr:col>7</xdr:col>
      <xdr:colOff>468840</xdr:colOff>
      <xdr:row>30</xdr:row>
      <xdr:rowOff>228600</xdr:rowOff>
    </xdr:to>
    <xdr:sp macro="" textlink="">
      <xdr:nvSpPr>
        <xdr:cNvPr id="29" name="Isosceles Triangle 28"/>
        <xdr:cNvSpPr/>
      </xdr:nvSpPr>
      <xdr:spPr>
        <a:xfrm rot="5400000">
          <a:off x="666463" y="2874149"/>
          <a:ext cx="4348203" cy="4572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9</xdr:col>
      <xdr:colOff>136594</xdr:colOff>
      <xdr:row>28</xdr:row>
      <xdr:rowOff>195327</xdr:rowOff>
    </xdr:from>
    <xdr:to>
      <xdr:col>14</xdr:col>
      <xdr:colOff>476250</xdr:colOff>
      <xdr:row>32</xdr:row>
      <xdr:rowOff>116473</xdr:rowOff>
    </xdr:to>
    <xdr:sp macro="" textlink="">
      <xdr:nvSpPr>
        <xdr:cNvPr id="31" name="TextBox 21"/>
        <xdr:cNvSpPr txBox="1"/>
      </xdr:nvSpPr>
      <xdr:spPr>
        <a:xfrm>
          <a:off x="3860869" y="4814952"/>
          <a:ext cx="3387656" cy="74982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Finally,</a:t>
          </a:r>
          <a:r>
            <a:rPr lang="en-US" sz="1400" baseline="0"/>
            <a:t> please tell us about your downtime experience.</a:t>
          </a:r>
        </a:p>
        <a:p>
          <a:endParaRPr lang="en-US" sz="1400"/>
        </a:p>
      </xdr:txBody>
    </xdr:sp>
    <xdr:clientData/>
  </xdr:twoCellAnchor>
  <mc:AlternateContent xmlns:mc="http://schemas.openxmlformats.org/markup-compatibility/2006">
    <mc:Choice xmlns:a14="http://schemas.microsoft.com/office/drawing/2010/main" Requires="a14">
      <xdr:twoCellAnchor>
        <xdr:from>
          <xdr:col>23</xdr:col>
          <xdr:colOff>57150</xdr:colOff>
          <xdr:row>14</xdr:row>
          <xdr:rowOff>19050</xdr:rowOff>
        </xdr:from>
        <xdr:to>
          <xdr:col>23</xdr:col>
          <xdr:colOff>285750</xdr:colOff>
          <xdr:row>15</xdr:row>
          <xdr:rowOff>0</xdr:rowOff>
        </xdr:to>
        <xdr:sp macro="" textlink="">
          <xdr:nvSpPr>
            <xdr:cNvPr id="3087" name="Spinner 15" hidden="1">
              <a:extLst>
                <a:ext uri="{63B3BB69-23CF-44E3-9099-C40C66FF867C}">
                  <a14:compatExt spid="_x0000_s308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66675</xdr:colOff>
      <xdr:row>0</xdr:row>
      <xdr:rowOff>19050</xdr:rowOff>
    </xdr:from>
    <xdr:to>
      <xdr:col>20</xdr:col>
      <xdr:colOff>542925</xdr:colOff>
      <xdr:row>31</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0</xdr:row>
      <xdr:rowOff>38101</xdr:rowOff>
    </xdr:from>
    <xdr:to>
      <xdr:col>23</xdr:col>
      <xdr:colOff>57150</xdr:colOff>
      <xdr:row>30</xdr:row>
      <xdr:rowOff>342900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8</xdr:col>
          <xdr:colOff>19050</xdr:colOff>
          <xdr:row>12</xdr:row>
          <xdr:rowOff>0</xdr:rowOff>
        </xdr:from>
        <xdr:to>
          <xdr:col>8</xdr:col>
          <xdr:colOff>209550</xdr:colOff>
          <xdr:row>12</xdr:row>
          <xdr:rowOff>257175</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14</xdr:row>
          <xdr:rowOff>19050</xdr:rowOff>
        </xdr:from>
        <xdr:to>
          <xdr:col>8</xdr:col>
          <xdr:colOff>209550</xdr:colOff>
          <xdr:row>15</xdr:row>
          <xdr:rowOff>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16</xdr:row>
          <xdr:rowOff>19050</xdr:rowOff>
        </xdr:from>
        <xdr:to>
          <xdr:col>8</xdr:col>
          <xdr:colOff>285750</xdr:colOff>
          <xdr:row>17</xdr:row>
          <xdr:rowOff>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3" Type="http://schemas.openxmlformats.org/officeDocument/2006/relationships/hyperlink" Target="http://www.trucking.org/ATA%20Docs/News%20and%20Information/Reports%20Trends%20and%20Statistics/10%206%2015%20ATAs%20Driver%20Shortage%20Report%202015.pdf" TargetMode="External"/><Relationship Id="rId21" Type="http://schemas.openxmlformats.org/officeDocument/2006/relationships/ctrlProp" Target="../ctrlProps/ctrlProp13.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 Type="http://schemas.openxmlformats.org/officeDocument/2006/relationships/hyperlink" Target="http://www.truckinginfo.com/channel/fuel-smarts/article/story/2016/06/the-future-of-fuel-economy.aspx" TargetMode="External"/><Relationship Id="rId16" Type="http://schemas.openxmlformats.org/officeDocument/2006/relationships/ctrlProp" Target="../ctrlProps/ctrlProp8.xml"/><Relationship Id="rId20" Type="http://schemas.openxmlformats.org/officeDocument/2006/relationships/ctrlProp" Target="../ctrlProps/ctrlProp12.xml"/><Relationship Id="rId1" Type="http://schemas.openxmlformats.org/officeDocument/2006/relationships/hyperlink" Target="https://www.eia.gov/petroleum/gasdiesel/"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www.bouletfreightmanagement.com/forms/TruckingFacts.pdf" TargetMode="External"/><Relationship Id="rId15" Type="http://schemas.openxmlformats.org/officeDocument/2006/relationships/ctrlProp" Target="../ctrlProps/ctrlProp7.xml"/><Relationship Id="rId10" Type="http://schemas.openxmlformats.org/officeDocument/2006/relationships/ctrlProp" Target="../ctrlProps/ctrlProp2.xml"/><Relationship Id="rId19" Type="http://schemas.openxmlformats.org/officeDocument/2006/relationships/ctrlProp" Target="../ctrlProps/ctrlProp11.xml"/><Relationship Id="rId4" Type="http://schemas.openxmlformats.org/officeDocument/2006/relationships/hyperlink" Target="http://www.alltrucking.com/faq/per-mile-trucking-salary" TargetMode="External"/><Relationship Id="rId9" Type="http://schemas.openxmlformats.org/officeDocument/2006/relationships/ctrlProp" Target="../ctrlProps/ctrlProp1.xml"/><Relationship Id="rId14"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I1:Z36"/>
  <sheetViews>
    <sheetView showGridLines="0" workbookViewId="0">
      <selection activeCell="W5" sqref="W5:X5"/>
    </sheetView>
  </sheetViews>
  <sheetFormatPr defaultRowHeight="15" x14ac:dyDescent="0.25"/>
  <cols>
    <col min="1" max="7" width="5.5703125" customWidth="1"/>
    <col min="9" max="9" width="7.7109375" customWidth="1"/>
    <col min="16" max="17" width="0" hidden="1" customWidth="1"/>
    <col min="18" max="18" width="1.85546875" customWidth="1"/>
    <col min="19" max="19" width="21" customWidth="1"/>
    <col min="20" max="20" width="1.85546875" customWidth="1"/>
    <col min="21" max="21" width="29.42578125" style="10" customWidth="1"/>
    <col min="22" max="22" width="0.5703125" customWidth="1"/>
    <col min="23" max="23" width="13" bestFit="1" customWidth="1"/>
    <col min="24" max="24" width="4.7109375" customWidth="1"/>
    <col min="25" max="25" width="3" customWidth="1"/>
    <col min="26" max="26" width="108.5703125" style="111" customWidth="1"/>
  </cols>
  <sheetData>
    <row r="1" spans="19:26" x14ac:dyDescent="0.25">
      <c r="S1" s="118" t="s">
        <v>50</v>
      </c>
      <c r="T1" s="118"/>
      <c r="U1" s="118"/>
    </row>
    <row r="2" spans="19:26" ht="6.75" customHeight="1" x14ac:dyDescent="0.25"/>
    <row r="3" spans="19:26" x14ac:dyDescent="0.25">
      <c r="U3" s="10" t="s">
        <v>21</v>
      </c>
      <c r="W3" s="119" t="s">
        <v>52</v>
      </c>
      <c r="X3" s="120"/>
    </row>
    <row r="4" spans="19:26" ht="3.75" customHeight="1" x14ac:dyDescent="0.25">
      <c r="W4" s="1"/>
    </row>
    <row r="5" spans="19:26" x14ac:dyDescent="0.25">
      <c r="U5" s="10" t="s">
        <v>13</v>
      </c>
      <c r="W5" s="121" t="s">
        <v>7</v>
      </c>
      <c r="X5" s="121"/>
    </row>
    <row r="6" spans="19:26" ht="3" customHeight="1" x14ac:dyDescent="0.25"/>
    <row r="7" spans="19:26" s="3" customFormat="1" ht="21.95" customHeight="1" x14ac:dyDescent="0.25">
      <c r="U7" s="9" t="s">
        <v>14</v>
      </c>
      <c r="V7" s="4"/>
      <c r="W7" s="44">
        <v>7</v>
      </c>
      <c r="X7" s="5"/>
      <c r="Z7" s="112"/>
    </row>
    <row r="8" spans="19:26" ht="3.75" customHeight="1" x14ac:dyDescent="0.3">
      <c r="W8" s="45"/>
    </row>
    <row r="9" spans="19:26" s="3" customFormat="1" ht="18.75" x14ac:dyDescent="0.25">
      <c r="U9" s="9" t="s">
        <v>24</v>
      </c>
      <c r="W9" s="44">
        <v>5</v>
      </c>
      <c r="X9" s="5"/>
      <c r="Z9" s="112"/>
    </row>
    <row r="10" spans="19:26" ht="3.75" customHeight="1" x14ac:dyDescent="0.3">
      <c r="W10" s="45"/>
    </row>
    <row r="11" spans="19:26" s="3" customFormat="1" ht="21.95" customHeight="1" x14ac:dyDescent="0.25">
      <c r="U11" s="9" t="s">
        <v>15</v>
      </c>
      <c r="W11" s="46">
        <f>roll!F11</f>
        <v>110000</v>
      </c>
      <c r="X11" s="5"/>
      <c r="Z11" s="113" t="s">
        <v>79</v>
      </c>
    </row>
    <row r="12" spans="19:26" ht="3.75" customHeight="1" x14ac:dyDescent="0.3">
      <c r="W12" s="45"/>
    </row>
    <row r="13" spans="19:26" s="3" customFormat="1" ht="30" x14ac:dyDescent="0.25">
      <c r="S13" s="122" t="s">
        <v>46</v>
      </c>
      <c r="U13" s="92" t="s">
        <v>16</v>
      </c>
      <c r="W13" s="47">
        <f>roll!F13</f>
        <v>135000</v>
      </c>
      <c r="X13" s="5"/>
      <c r="Z13" s="112" t="s">
        <v>80</v>
      </c>
    </row>
    <row r="14" spans="19:26" ht="3.75" customHeight="1" x14ac:dyDescent="0.3">
      <c r="S14" s="122"/>
      <c r="U14" s="93"/>
      <c r="W14" s="45"/>
    </row>
    <row r="15" spans="19:26" s="3" customFormat="1" ht="30" x14ac:dyDescent="0.25">
      <c r="S15" s="122"/>
      <c r="U15" s="92" t="s">
        <v>55</v>
      </c>
      <c r="W15" s="105">
        <f>roll!F15</f>
        <v>6.7500000000000004E-2</v>
      </c>
      <c r="X15" s="5"/>
      <c r="Z15" s="112" t="s">
        <v>74</v>
      </c>
    </row>
    <row r="16" spans="19:26" ht="3.75" customHeight="1" x14ac:dyDescent="0.3">
      <c r="S16" s="122"/>
      <c r="U16" s="93"/>
      <c r="W16" s="45"/>
    </row>
    <row r="17" spans="9:26" s="3" customFormat="1" ht="21.95" customHeight="1" x14ac:dyDescent="0.25">
      <c r="S17" s="122"/>
      <c r="U17" s="92" t="s">
        <v>17</v>
      </c>
      <c r="W17" s="47">
        <f>roll!F17</f>
        <v>55000</v>
      </c>
      <c r="X17" s="5"/>
      <c r="Z17" s="112"/>
    </row>
    <row r="18" spans="9:26" ht="3.75" customHeight="1" x14ac:dyDescent="0.3">
      <c r="W18" s="45"/>
    </row>
    <row r="19" spans="9:26" s="3" customFormat="1" ht="18.75" x14ac:dyDescent="0.25">
      <c r="S19" s="123" t="s">
        <v>47</v>
      </c>
      <c r="U19" s="94" t="s">
        <v>25</v>
      </c>
      <c r="W19" s="48">
        <f>roll!F19</f>
        <v>7</v>
      </c>
      <c r="X19" s="5"/>
      <c r="Z19" s="113" t="s">
        <v>70</v>
      </c>
    </row>
    <row r="20" spans="9:26" ht="3.75" customHeight="1" x14ac:dyDescent="0.3">
      <c r="S20" s="123"/>
      <c r="U20" s="95"/>
      <c r="W20" s="45"/>
    </row>
    <row r="21" spans="9:26" s="3" customFormat="1" ht="30" x14ac:dyDescent="0.25">
      <c r="S21" s="123"/>
      <c r="U21" s="94" t="s">
        <v>11</v>
      </c>
      <c r="W21" s="49">
        <f>roll!F21</f>
        <v>2.9</v>
      </c>
      <c r="X21" s="5"/>
      <c r="Z21" s="113" t="s">
        <v>69</v>
      </c>
    </row>
    <row r="22" spans="9:26" ht="3.75" customHeight="1" x14ac:dyDescent="0.3">
      <c r="W22" s="45"/>
    </row>
    <row r="23" spans="9:26" ht="30" x14ac:dyDescent="0.25">
      <c r="S23" s="124" t="s">
        <v>48</v>
      </c>
      <c r="U23" s="96" t="s">
        <v>54</v>
      </c>
      <c r="W23" s="44">
        <v>12</v>
      </c>
      <c r="X23" s="5"/>
      <c r="Z23" s="114" t="s">
        <v>71</v>
      </c>
    </row>
    <row r="24" spans="9:26" ht="3.75" customHeight="1" x14ac:dyDescent="0.3">
      <c r="S24" s="124"/>
      <c r="U24" s="97"/>
      <c r="W24" s="45"/>
    </row>
    <row r="25" spans="9:26" ht="30" customHeight="1" x14ac:dyDescent="0.25">
      <c r="S25" s="124"/>
      <c r="U25" s="96" t="s">
        <v>8</v>
      </c>
      <c r="W25" s="50">
        <v>5500</v>
      </c>
      <c r="X25" s="5"/>
      <c r="Z25" s="111" t="s">
        <v>72</v>
      </c>
    </row>
    <row r="26" spans="9:26" ht="3.75" customHeight="1" x14ac:dyDescent="0.3">
      <c r="S26" s="124"/>
      <c r="U26" s="97"/>
      <c r="W26" s="45"/>
    </row>
    <row r="27" spans="9:26" ht="21.75" customHeight="1" x14ac:dyDescent="0.25">
      <c r="S27" s="124"/>
      <c r="U27" s="96" t="s">
        <v>18</v>
      </c>
      <c r="W27" s="49">
        <f>roll!F27</f>
        <v>0.35</v>
      </c>
      <c r="X27" s="5"/>
      <c r="Z27" s="113" t="s">
        <v>76</v>
      </c>
    </row>
    <row r="28" spans="9:26" ht="3.75" customHeight="1" x14ac:dyDescent="0.3">
      <c r="U28" s="9"/>
      <c r="W28" s="45"/>
    </row>
    <row r="29" spans="9:26" s="3" customFormat="1" ht="30" customHeight="1" x14ac:dyDescent="0.25">
      <c r="I29"/>
      <c r="J29"/>
      <c r="K29"/>
      <c r="L29"/>
      <c r="M29"/>
      <c r="N29"/>
      <c r="O29"/>
      <c r="P29"/>
      <c r="Q29"/>
      <c r="R29"/>
      <c r="S29" s="117" t="s">
        <v>67</v>
      </c>
      <c r="T29"/>
      <c r="U29" s="98" t="s">
        <v>57</v>
      </c>
      <c r="V29"/>
      <c r="W29" s="44">
        <v>12</v>
      </c>
      <c r="X29" s="5"/>
      <c r="Z29" s="112"/>
    </row>
    <row r="30" spans="9:26" ht="3.75" customHeight="1" x14ac:dyDescent="0.3">
      <c r="S30" s="117"/>
      <c r="U30" s="98"/>
      <c r="W30" s="45"/>
    </row>
    <row r="31" spans="9:26" s="3" customFormat="1" ht="27.75" x14ac:dyDescent="0.25">
      <c r="I31"/>
      <c r="J31"/>
      <c r="K31"/>
      <c r="L31"/>
      <c r="M31"/>
      <c r="N31"/>
      <c r="O31"/>
      <c r="P31"/>
      <c r="Q31"/>
      <c r="R31"/>
      <c r="S31" s="117"/>
      <c r="T31"/>
      <c r="U31" s="98" t="s">
        <v>23</v>
      </c>
      <c r="V31"/>
      <c r="W31" s="50">
        <v>1000</v>
      </c>
      <c r="X31" s="5"/>
      <c r="Z31" s="112" t="s">
        <v>73</v>
      </c>
    </row>
    <row r="32" spans="9:26" ht="3.75" customHeight="1" x14ac:dyDescent="0.25"/>
    <row r="33" ht="30" customHeight="1" x14ac:dyDescent="0.25"/>
    <row r="34" ht="3.75" customHeight="1" x14ac:dyDescent="0.25"/>
    <row r="35" ht="28.5" customHeight="1" x14ac:dyDescent="0.25"/>
    <row r="36" ht="12" customHeight="1" x14ac:dyDescent="0.25"/>
  </sheetData>
  <mergeCells count="7">
    <mergeCell ref="S29:S31"/>
    <mergeCell ref="S1:U1"/>
    <mergeCell ref="W3:X3"/>
    <mergeCell ref="W5:X5"/>
    <mergeCell ref="S13:S17"/>
    <mergeCell ref="S19:S21"/>
    <mergeCell ref="S23:S27"/>
  </mergeCells>
  <hyperlinks>
    <hyperlink ref="Z21" r:id="rId1"/>
    <hyperlink ref="Z19" r:id="rId2"/>
    <hyperlink ref="Z23" r:id="rId3"/>
    <hyperlink ref="Z27" r:id="rId4"/>
    <hyperlink ref="Z11" r:id="rId5"/>
  </hyperlinks>
  <pageMargins left="0.25" right="0.25" top="0.75" bottom="0.75" header="0.3" footer="0.3"/>
  <pageSetup scale="73" orientation="landscape" r:id="rId6"/>
  <drawing r:id="rId7"/>
  <legacyDrawing r:id="rId8"/>
  <mc:AlternateContent xmlns:mc="http://schemas.openxmlformats.org/markup-compatibility/2006">
    <mc:Choice Requires="x14">
      <controls>
        <mc:AlternateContent xmlns:mc="http://schemas.openxmlformats.org/markup-compatibility/2006">
          <mc:Choice Requires="x14">
            <control shapeId="3073" r:id="rId9" name="Spinner 1">
              <controlPr defaultSize="0" autoPict="0">
                <anchor moveWithCells="1" sizeWithCells="1">
                  <from>
                    <xdr:col>23</xdr:col>
                    <xdr:colOff>57150</xdr:colOff>
                    <xdr:row>6</xdr:row>
                    <xdr:rowOff>19050</xdr:rowOff>
                  </from>
                  <to>
                    <xdr:col>23</xdr:col>
                    <xdr:colOff>285750</xdr:colOff>
                    <xdr:row>7</xdr:row>
                    <xdr:rowOff>0</xdr:rowOff>
                  </to>
                </anchor>
              </controlPr>
            </control>
          </mc:Choice>
        </mc:AlternateContent>
        <mc:AlternateContent xmlns:mc="http://schemas.openxmlformats.org/markup-compatibility/2006">
          <mc:Choice Requires="x14">
            <control shapeId="3074" r:id="rId10" name="Spinner 2">
              <controlPr defaultSize="0" autoPict="0">
                <anchor moveWithCells="1" sizeWithCells="1">
                  <from>
                    <xdr:col>23</xdr:col>
                    <xdr:colOff>57150</xdr:colOff>
                    <xdr:row>8</xdr:row>
                    <xdr:rowOff>19050</xdr:rowOff>
                  </from>
                  <to>
                    <xdr:col>23</xdr:col>
                    <xdr:colOff>285750</xdr:colOff>
                    <xdr:row>9</xdr:row>
                    <xdr:rowOff>0</xdr:rowOff>
                  </to>
                </anchor>
              </controlPr>
            </control>
          </mc:Choice>
        </mc:AlternateContent>
        <mc:AlternateContent xmlns:mc="http://schemas.openxmlformats.org/markup-compatibility/2006">
          <mc:Choice Requires="x14">
            <control shapeId="3075" r:id="rId11" name="Spinner 3">
              <controlPr defaultSize="0" autoPict="0">
                <anchor moveWithCells="1" sizeWithCells="1">
                  <from>
                    <xdr:col>23</xdr:col>
                    <xdr:colOff>57150</xdr:colOff>
                    <xdr:row>12</xdr:row>
                    <xdr:rowOff>19050</xdr:rowOff>
                  </from>
                  <to>
                    <xdr:col>23</xdr:col>
                    <xdr:colOff>276225</xdr:colOff>
                    <xdr:row>12</xdr:row>
                    <xdr:rowOff>314325</xdr:rowOff>
                  </to>
                </anchor>
              </controlPr>
            </control>
          </mc:Choice>
        </mc:AlternateContent>
        <mc:AlternateContent xmlns:mc="http://schemas.openxmlformats.org/markup-compatibility/2006">
          <mc:Choice Requires="x14">
            <control shapeId="3076" r:id="rId12" name="Spinner 4">
              <controlPr defaultSize="0" autoPict="0">
                <anchor moveWithCells="1" sizeWithCells="1">
                  <from>
                    <xdr:col>23</xdr:col>
                    <xdr:colOff>57150</xdr:colOff>
                    <xdr:row>10</xdr:row>
                    <xdr:rowOff>19050</xdr:rowOff>
                  </from>
                  <to>
                    <xdr:col>23</xdr:col>
                    <xdr:colOff>285750</xdr:colOff>
                    <xdr:row>11</xdr:row>
                    <xdr:rowOff>0</xdr:rowOff>
                  </to>
                </anchor>
              </controlPr>
            </control>
          </mc:Choice>
        </mc:AlternateContent>
        <mc:AlternateContent xmlns:mc="http://schemas.openxmlformats.org/markup-compatibility/2006">
          <mc:Choice Requires="x14">
            <control shapeId="3077" r:id="rId13" name="Spinner 5">
              <controlPr defaultSize="0" autoPict="0">
                <anchor moveWithCells="1" sizeWithCells="1">
                  <from>
                    <xdr:col>23</xdr:col>
                    <xdr:colOff>57150</xdr:colOff>
                    <xdr:row>20</xdr:row>
                    <xdr:rowOff>19050</xdr:rowOff>
                  </from>
                  <to>
                    <xdr:col>23</xdr:col>
                    <xdr:colOff>257175</xdr:colOff>
                    <xdr:row>20</xdr:row>
                    <xdr:rowOff>295275</xdr:rowOff>
                  </to>
                </anchor>
              </controlPr>
            </control>
          </mc:Choice>
        </mc:AlternateContent>
        <mc:AlternateContent xmlns:mc="http://schemas.openxmlformats.org/markup-compatibility/2006">
          <mc:Choice Requires="x14">
            <control shapeId="3078" r:id="rId14" name="Spinner 6">
              <controlPr defaultSize="0" autoPict="0">
                <anchor moveWithCells="1" sizeWithCells="1">
                  <from>
                    <xdr:col>23</xdr:col>
                    <xdr:colOff>57150</xdr:colOff>
                    <xdr:row>18</xdr:row>
                    <xdr:rowOff>19050</xdr:rowOff>
                  </from>
                  <to>
                    <xdr:col>23</xdr:col>
                    <xdr:colOff>285750</xdr:colOff>
                    <xdr:row>19</xdr:row>
                    <xdr:rowOff>0</xdr:rowOff>
                  </to>
                </anchor>
              </controlPr>
            </control>
          </mc:Choice>
        </mc:AlternateContent>
        <mc:AlternateContent xmlns:mc="http://schemas.openxmlformats.org/markup-compatibility/2006">
          <mc:Choice Requires="x14">
            <control shapeId="3079" r:id="rId15" name="Spinner 7">
              <controlPr defaultSize="0" autoPict="0">
                <anchor moveWithCells="1" sizeWithCells="1">
                  <from>
                    <xdr:col>23</xdr:col>
                    <xdr:colOff>57150</xdr:colOff>
                    <xdr:row>22</xdr:row>
                    <xdr:rowOff>19050</xdr:rowOff>
                  </from>
                  <to>
                    <xdr:col>23</xdr:col>
                    <xdr:colOff>285750</xdr:colOff>
                    <xdr:row>22</xdr:row>
                    <xdr:rowOff>285750</xdr:rowOff>
                  </to>
                </anchor>
              </controlPr>
            </control>
          </mc:Choice>
        </mc:AlternateContent>
        <mc:AlternateContent xmlns:mc="http://schemas.openxmlformats.org/markup-compatibility/2006">
          <mc:Choice Requires="x14">
            <control shapeId="3080" r:id="rId16" name="Spinner 8">
              <controlPr defaultSize="0" autoPict="0">
                <anchor moveWithCells="1" sizeWithCells="1">
                  <from>
                    <xdr:col>23</xdr:col>
                    <xdr:colOff>57150</xdr:colOff>
                    <xdr:row>24</xdr:row>
                    <xdr:rowOff>19050</xdr:rowOff>
                  </from>
                  <to>
                    <xdr:col>23</xdr:col>
                    <xdr:colOff>266700</xdr:colOff>
                    <xdr:row>24</xdr:row>
                    <xdr:rowOff>333375</xdr:rowOff>
                  </to>
                </anchor>
              </controlPr>
            </control>
          </mc:Choice>
        </mc:AlternateContent>
        <mc:AlternateContent xmlns:mc="http://schemas.openxmlformats.org/markup-compatibility/2006">
          <mc:Choice Requires="x14">
            <control shapeId="3081" r:id="rId17" name="Spinner 9">
              <controlPr defaultSize="0" autoPict="0">
                <anchor moveWithCells="1" sizeWithCells="1">
                  <from>
                    <xdr:col>23</xdr:col>
                    <xdr:colOff>57150</xdr:colOff>
                    <xdr:row>28</xdr:row>
                    <xdr:rowOff>19050</xdr:rowOff>
                  </from>
                  <to>
                    <xdr:col>23</xdr:col>
                    <xdr:colOff>295275</xdr:colOff>
                    <xdr:row>28</xdr:row>
                    <xdr:rowOff>342900</xdr:rowOff>
                  </to>
                </anchor>
              </controlPr>
            </control>
          </mc:Choice>
        </mc:AlternateContent>
        <mc:AlternateContent xmlns:mc="http://schemas.openxmlformats.org/markup-compatibility/2006">
          <mc:Choice Requires="x14">
            <control shapeId="3082" r:id="rId18" name="Spinner 10">
              <controlPr defaultSize="0" autoPict="0">
                <anchor moveWithCells="1" sizeWithCells="1">
                  <from>
                    <xdr:col>23</xdr:col>
                    <xdr:colOff>57150</xdr:colOff>
                    <xdr:row>16</xdr:row>
                    <xdr:rowOff>19050</xdr:rowOff>
                  </from>
                  <to>
                    <xdr:col>23</xdr:col>
                    <xdr:colOff>285750</xdr:colOff>
                    <xdr:row>17</xdr:row>
                    <xdr:rowOff>0</xdr:rowOff>
                  </to>
                </anchor>
              </controlPr>
            </control>
          </mc:Choice>
        </mc:AlternateContent>
        <mc:AlternateContent xmlns:mc="http://schemas.openxmlformats.org/markup-compatibility/2006">
          <mc:Choice Requires="x14">
            <control shapeId="3083" r:id="rId19" name="Spinner 11">
              <controlPr defaultSize="0" autoPict="0">
                <anchor moveWithCells="1" sizeWithCells="1">
                  <from>
                    <xdr:col>23</xdr:col>
                    <xdr:colOff>57150</xdr:colOff>
                    <xdr:row>26</xdr:row>
                    <xdr:rowOff>19050</xdr:rowOff>
                  </from>
                  <to>
                    <xdr:col>23</xdr:col>
                    <xdr:colOff>285750</xdr:colOff>
                    <xdr:row>27</xdr:row>
                    <xdr:rowOff>0</xdr:rowOff>
                  </to>
                </anchor>
              </controlPr>
            </control>
          </mc:Choice>
        </mc:AlternateContent>
        <mc:AlternateContent xmlns:mc="http://schemas.openxmlformats.org/markup-compatibility/2006">
          <mc:Choice Requires="x14">
            <control shapeId="3084" r:id="rId20" name="Spinner 12">
              <controlPr defaultSize="0" autoPict="0">
                <anchor moveWithCells="1" sizeWithCells="1">
                  <from>
                    <xdr:col>23</xdr:col>
                    <xdr:colOff>57150</xdr:colOff>
                    <xdr:row>30</xdr:row>
                    <xdr:rowOff>19050</xdr:rowOff>
                  </from>
                  <to>
                    <xdr:col>23</xdr:col>
                    <xdr:colOff>285750</xdr:colOff>
                    <xdr:row>30</xdr:row>
                    <xdr:rowOff>285750</xdr:rowOff>
                  </to>
                </anchor>
              </controlPr>
            </control>
          </mc:Choice>
        </mc:AlternateContent>
        <mc:AlternateContent xmlns:mc="http://schemas.openxmlformats.org/markup-compatibility/2006">
          <mc:Choice Requires="x14">
            <control shapeId="3087" r:id="rId21" name="Spinner 15">
              <controlPr defaultSize="0" autoPict="0">
                <anchor moveWithCells="1" sizeWithCells="1">
                  <from>
                    <xdr:col>23</xdr:col>
                    <xdr:colOff>57150</xdr:colOff>
                    <xdr:row>14</xdr:row>
                    <xdr:rowOff>19050</xdr:rowOff>
                  </from>
                  <to>
                    <xdr:col>23</xdr:col>
                    <xdr:colOff>285750</xdr:colOff>
                    <xdr:row>15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TAB!$D$6:$D$9</xm:f>
          </x14:formula1>
          <xm:sqref>W5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showGridLines="0" workbookViewId="0">
      <selection activeCell="F17" sqref="F17"/>
    </sheetView>
  </sheetViews>
  <sheetFormatPr defaultRowHeight="15" x14ac:dyDescent="0.25"/>
  <cols>
    <col min="1" max="1" width="1.85546875" customWidth="1"/>
    <col min="2" max="2" width="21" customWidth="1"/>
    <col min="3" max="3" width="1.85546875" customWidth="1"/>
    <col min="4" max="4" width="29.42578125" style="10" customWidth="1"/>
    <col min="5" max="5" width="0.5703125" customWidth="1"/>
    <col min="6" max="6" width="16.85546875" customWidth="1"/>
    <col min="7" max="7" width="0.140625" customWidth="1"/>
    <col min="8" max="8" width="3" customWidth="1"/>
    <col min="9" max="9" width="24.85546875" bestFit="1" customWidth="1"/>
    <col min="10" max="10" width="10.42578125" bestFit="1" customWidth="1"/>
    <col min="11" max="11" width="1.7109375" customWidth="1"/>
    <col min="13" max="13" width="1.7109375" customWidth="1"/>
    <col min="16" max="16" width="9.140625" customWidth="1"/>
    <col min="18" max="18" width="0" hidden="1" customWidth="1"/>
    <col min="21" max="21" width="8.5703125" customWidth="1"/>
    <col min="22" max="22" width="1.42578125" customWidth="1"/>
  </cols>
  <sheetData>
    <row r="1" spans="2:13" x14ac:dyDescent="0.25">
      <c r="B1" s="118" t="s">
        <v>50</v>
      </c>
      <c r="C1" s="118"/>
      <c r="D1" s="118"/>
      <c r="I1" s="54" t="s">
        <v>28</v>
      </c>
      <c r="J1" s="55" t="s">
        <v>33</v>
      </c>
      <c r="K1" s="56"/>
      <c r="L1" s="56"/>
      <c r="M1" s="57"/>
    </row>
    <row r="2" spans="2:13" ht="6.75" customHeight="1" x14ac:dyDescent="0.25"/>
    <row r="3" spans="2:13" x14ac:dyDescent="0.25">
      <c r="D3" s="10" t="s">
        <v>21</v>
      </c>
      <c r="F3" s="126" t="str">
        <f>'Your Cost of Ownership'!W3</f>
        <v>ABC TRUCKING</v>
      </c>
      <c r="G3" s="127"/>
      <c r="H3" s="127"/>
      <c r="I3" s="127"/>
      <c r="J3" s="127"/>
      <c r="K3" s="127"/>
      <c r="L3" s="128"/>
    </row>
    <row r="4" spans="2:13" ht="3.75" customHeight="1" x14ac:dyDescent="0.25">
      <c r="F4" s="1"/>
      <c r="I4" s="2"/>
    </row>
    <row r="5" spans="2:13" x14ac:dyDescent="0.25">
      <c r="D5" s="10" t="s">
        <v>13</v>
      </c>
      <c r="F5" s="121" t="str">
        <f>'Your Cost of Ownership'!W5</f>
        <v>VOLVO</v>
      </c>
      <c r="G5" s="121"/>
    </row>
    <row r="6" spans="2:13" ht="3" customHeight="1" x14ac:dyDescent="0.25"/>
    <row r="7" spans="2:13" s="3" customFormat="1" ht="21.95" customHeight="1" x14ac:dyDescent="0.25">
      <c r="D7" s="9" t="s">
        <v>14</v>
      </c>
      <c r="E7" s="4"/>
      <c r="F7" s="44">
        <f>'Your Cost of Ownership'!W7</f>
        <v>7</v>
      </c>
      <c r="G7" s="5"/>
      <c r="J7" s="131" t="str">
        <f>CONCATENATE(I1," PER YEAR")</f>
        <v>PER TRUCK PER YEAR</v>
      </c>
      <c r="L7" s="132" t="s">
        <v>29</v>
      </c>
    </row>
    <row r="8" spans="2:13" ht="3.75" customHeight="1" x14ac:dyDescent="0.3">
      <c r="F8" s="45"/>
      <c r="J8" s="131"/>
      <c r="L8" s="132"/>
    </row>
    <row r="9" spans="2:13" s="3" customFormat="1" ht="18.75" x14ac:dyDescent="0.25">
      <c r="D9" s="9" t="s">
        <v>24</v>
      </c>
      <c r="F9" s="44">
        <f>'Your Cost of Ownership'!W9</f>
        <v>5</v>
      </c>
      <c r="G9" s="5"/>
      <c r="J9" s="131"/>
      <c r="L9" s="132"/>
    </row>
    <row r="10" spans="2:13" ht="3.75" customHeight="1" x14ac:dyDescent="0.3">
      <c r="F10" s="45"/>
    </row>
    <row r="11" spans="2:13" s="3" customFormat="1" ht="21.95" customHeight="1" x14ac:dyDescent="0.25">
      <c r="D11" s="9" t="s">
        <v>15</v>
      </c>
      <c r="F11" s="46">
        <f>'Your Cost of Ownership'!W11</f>
        <v>110000</v>
      </c>
      <c r="G11" s="5"/>
      <c r="I11" s="102" t="str">
        <f>roll!L11</f>
        <v>1 DEPRICIATION COST</v>
      </c>
      <c r="J11" s="26">
        <f>roll!R11</f>
        <v>25112.5</v>
      </c>
      <c r="L11" s="27">
        <f>roll!P11</f>
        <v>0.22829545454545455</v>
      </c>
    </row>
    <row r="12" spans="2:13" ht="3.75" customHeight="1" x14ac:dyDescent="0.3">
      <c r="F12" s="45"/>
      <c r="I12" s="74"/>
      <c r="J12" s="22"/>
      <c r="L12" s="23"/>
    </row>
    <row r="13" spans="2:13" s="3" customFormat="1" ht="30" x14ac:dyDescent="0.25">
      <c r="B13" s="122" t="s">
        <v>46</v>
      </c>
      <c r="D13" s="92" t="s">
        <v>16</v>
      </c>
      <c r="F13" s="47">
        <f>'Your Cost of Ownership'!W13</f>
        <v>135000</v>
      </c>
      <c r="G13" s="5"/>
      <c r="I13" s="100" t="str">
        <f>roll!L12</f>
        <v>2 FUEL COST</v>
      </c>
      <c r="J13" s="26">
        <f>roll!R12</f>
        <v>45571.428571428565</v>
      </c>
      <c r="L13" s="27">
        <f>roll!P12</f>
        <v>0.4142857142857142</v>
      </c>
    </row>
    <row r="14" spans="2:13" ht="3.75" customHeight="1" x14ac:dyDescent="0.3">
      <c r="B14" s="122"/>
      <c r="D14" s="93"/>
      <c r="F14" s="45"/>
      <c r="I14" s="74"/>
      <c r="J14" s="22"/>
      <c r="L14" s="23"/>
    </row>
    <row r="15" spans="2:13" s="3" customFormat="1" ht="21.95" customHeight="1" x14ac:dyDescent="0.25">
      <c r="B15" s="122"/>
      <c r="D15" s="92" t="s">
        <v>56</v>
      </c>
      <c r="F15" s="105">
        <f>'Your Cost of Ownership'!W15</f>
        <v>6.7500000000000004E-2</v>
      </c>
      <c r="G15" s="5"/>
      <c r="I15" s="101" t="str">
        <f>roll!L13</f>
        <v>3 DRIVER COST</v>
      </c>
      <c r="J15" s="26">
        <f>roll!R13</f>
        <v>44000</v>
      </c>
      <c r="L15" s="27">
        <f>roll!P13</f>
        <v>0.4</v>
      </c>
    </row>
    <row r="16" spans="2:13" ht="3.75" customHeight="1" x14ac:dyDescent="0.3">
      <c r="B16" s="122"/>
      <c r="D16" s="93"/>
      <c r="F16" s="45"/>
      <c r="I16" s="74"/>
      <c r="J16" s="22"/>
      <c r="L16" s="23"/>
    </row>
    <row r="17" spans="2:12" s="3" customFormat="1" ht="21.95" customHeight="1" x14ac:dyDescent="0.25">
      <c r="B17" s="122"/>
      <c r="D17" s="92" t="s">
        <v>17</v>
      </c>
      <c r="F17" s="47">
        <f>'Your Cost of Ownership'!W17</f>
        <v>55000</v>
      </c>
      <c r="G17" s="5"/>
      <c r="I17" s="99" t="str">
        <f>roll!L14</f>
        <v>4 DOWNTIME COST</v>
      </c>
      <c r="J17" s="26">
        <f>roll!R14</f>
        <v>12000</v>
      </c>
      <c r="L17" s="27">
        <f>roll!P14</f>
        <v>0.10909090909090909</v>
      </c>
    </row>
    <row r="18" spans="2:12" ht="3.75" customHeight="1" x14ac:dyDescent="0.3">
      <c r="F18" s="45"/>
      <c r="I18" s="24"/>
      <c r="J18" s="4"/>
    </row>
    <row r="19" spans="2:12" s="3" customFormat="1" ht="18.75" x14ac:dyDescent="0.25">
      <c r="B19" s="123" t="s">
        <v>47</v>
      </c>
      <c r="D19" s="94" t="s">
        <v>25</v>
      </c>
      <c r="F19" s="48">
        <f>'Your Cost of Ownership'!W19</f>
        <v>7</v>
      </c>
      <c r="G19" s="5"/>
      <c r="I19" s="24"/>
      <c r="J19" s="4"/>
      <c r="K19"/>
      <c r="L19"/>
    </row>
    <row r="20" spans="2:12" ht="3.75" customHeight="1" x14ac:dyDescent="0.3">
      <c r="B20" s="123"/>
      <c r="D20" s="95"/>
      <c r="F20" s="45"/>
      <c r="I20" s="24"/>
      <c r="J20" s="4"/>
    </row>
    <row r="21" spans="2:12" s="3" customFormat="1" ht="30" x14ac:dyDescent="0.25">
      <c r="B21" s="123"/>
      <c r="D21" s="94" t="s">
        <v>11</v>
      </c>
      <c r="F21" s="49">
        <f>'Your Cost of Ownership'!W21</f>
        <v>2.9</v>
      </c>
      <c r="G21" s="5"/>
      <c r="I21" s="51" t="s">
        <v>34</v>
      </c>
      <c r="J21" s="52">
        <f>roll!R9</f>
        <v>126683.92857142857</v>
      </c>
      <c r="K21"/>
      <c r="L21" s="130">
        <f>roll!P9</f>
        <v>1.1516720779220779</v>
      </c>
    </row>
    <row r="22" spans="2:12" ht="3.75" customHeight="1" x14ac:dyDescent="0.3">
      <c r="F22" s="45"/>
      <c r="I22" s="24"/>
      <c r="J22" s="4"/>
      <c r="L22" s="130"/>
    </row>
    <row r="23" spans="2:12" ht="30" x14ac:dyDescent="0.25">
      <c r="B23" s="124" t="s">
        <v>48</v>
      </c>
      <c r="D23" s="96" t="s">
        <v>22</v>
      </c>
      <c r="F23" s="44">
        <f>'Your Cost of Ownership'!W23</f>
        <v>12</v>
      </c>
      <c r="G23" s="5"/>
      <c r="I23" s="32" t="s">
        <v>35</v>
      </c>
      <c r="J23" s="91">
        <f>J21*F9</f>
        <v>633419.64285714284</v>
      </c>
      <c r="L23" s="130"/>
    </row>
    <row r="24" spans="2:12" ht="3.75" customHeight="1" x14ac:dyDescent="0.3">
      <c r="B24" s="124"/>
      <c r="D24" s="97"/>
      <c r="F24" s="45"/>
    </row>
    <row r="25" spans="2:12" ht="30" x14ac:dyDescent="0.25">
      <c r="B25" s="124"/>
      <c r="D25" s="96" t="s">
        <v>8</v>
      </c>
      <c r="F25" s="50">
        <f>'Your Cost of Ownership'!W25</f>
        <v>5500</v>
      </c>
      <c r="G25" s="5"/>
      <c r="I25" s="3"/>
      <c r="J25" s="25"/>
      <c r="K25" s="25"/>
      <c r="L25" s="25"/>
    </row>
    <row r="26" spans="2:12" ht="3.75" customHeight="1" x14ac:dyDescent="0.3">
      <c r="B26" s="124"/>
      <c r="D26" s="97"/>
      <c r="F26" s="45"/>
      <c r="I26" s="25"/>
      <c r="J26" s="25"/>
      <c r="K26" s="25"/>
      <c r="L26" s="25"/>
    </row>
    <row r="27" spans="2:12" ht="21.75" customHeight="1" x14ac:dyDescent="0.25">
      <c r="B27" s="124"/>
      <c r="D27" s="96" t="s">
        <v>18</v>
      </c>
      <c r="F27" s="49">
        <f>'Your Cost of Ownership'!W27</f>
        <v>0.35</v>
      </c>
      <c r="G27" s="5"/>
    </row>
    <row r="28" spans="2:12" ht="3.75" customHeight="1" x14ac:dyDescent="0.3">
      <c r="D28" s="9"/>
      <c r="F28" s="45"/>
    </row>
    <row r="29" spans="2:12" ht="30" x14ac:dyDescent="0.25">
      <c r="B29" s="125" t="s">
        <v>67</v>
      </c>
      <c r="D29" s="98" t="s">
        <v>68</v>
      </c>
      <c r="F29" s="44">
        <f>'Your Cost of Ownership'!W29</f>
        <v>12</v>
      </c>
      <c r="G29" s="5"/>
      <c r="I29" s="129" t="s">
        <v>53</v>
      </c>
      <c r="J29" s="129"/>
      <c r="K29" s="129"/>
      <c r="L29" s="129"/>
    </row>
    <row r="30" spans="2:12" ht="3.75" customHeight="1" x14ac:dyDescent="0.3">
      <c r="B30" s="125"/>
      <c r="D30" s="98"/>
      <c r="F30" s="45"/>
      <c r="I30" s="129"/>
      <c r="J30" s="129"/>
      <c r="K30" s="129"/>
      <c r="L30" s="129"/>
    </row>
    <row r="31" spans="2:12" ht="28.5" customHeight="1" x14ac:dyDescent="0.25">
      <c r="B31" s="125"/>
      <c r="D31" s="98" t="s">
        <v>23</v>
      </c>
      <c r="F31" s="50">
        <f>'Your Cost of Ownership'!W31</f>
        <v>1000</v>
      </c>
      <c r="G31" s="5"/>
      <c r="I31" s="129"/>
      <c r="J31" s="129"/>
      <c r="K31" s="129"/>
      <c r="L31" s="129"/>
    </row>
    <row r="32" spans="2:12" ht="12" customHeight="1" x14ac:dyDescent="0.25"/>
  </sheetData>
  <mergeCells count="11">
    <mergeCell ref="B29:B31"/>
    <mergeCell ref="B1:D1"/>
    <mergeCell ref="F3:L3"/>
    <mergeCell ref="I29:L31"/>
    <mergeCell ref="B13:B17"/>
    <mergeCell ref="B19:B21"/>
    <mergeCell ref="B23:B27"/>
    <mergeCell ref="L21:L23"/>
    <mergeCell ref="J7:J9"/>
    <mergeCell ref="L7:L9"/>
    <mergeCell ref="F5:G5"/>
  </mergeCells>
  <pageMargins left="0.25" right="0.25" top="0.75" bottom="0.75" header="0.3" footer="0.3"/>
  <pageSetup scale="7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roll!$N$4:$O$4</xm:f>
          </x14:formula1>
          <xm:sqref>I1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41"/>
  <sheetViews>
    <sheetView showGridLines="0" tabSelected="1" workbookViewId="0">
      <selection activeCell="M27" sqref="M27"/>
    </sheetView>
  </sheetViews>
  <sheetFormatPr defaultRowHeight="15" x14ac:dyDescent="0.25"/>
  <cols>
    <col min="1" max="1" width="1" customWidth="1"/>
    <col min="2" max="2" width="17.85546875" bestFit="1" customWidth="1"/>
    <col min="3" max="3" width="0.85546875" customWidth="1"/>
    <col min="4" max="4" width="28.85546875" style="10" customWidth="1"/>
    <col min="5" max="5" width="0.5703125" customWidth="1"/>
    <col min="6" max="6" width="15.5703125" bestFit="1" customWidth="1"/>
    <col min="7" max="7" width="1.42578125" customWidth="1"/>
    <col min="8" max="8" width="12.5703125" customWidth="1"/>
    <col min="9" max="9" width="3.5703125" customWidth="1"/>
    <col min="10" max="10" width="0.5703125" customWidth="1"/>
    <col min="11" max="11" width="1.5703125" hidden="1" customWidth="1"/>
    <col min="12" max="12" width="17.7109375" customWidth="1"/>
    <col min="13" max="13" width="14.5703125" customWidth="1"/>
    <col min="14" max="14" width="0.5703125" customWidth="1"/>
    <col min="15" max="15" width="13.140625" customWidth="1"/>
    <col min="16" max="16" width="0.7109375" customWidth="1"/>
    <col min="18" max="18" width="7.28515625" customWidth="1"/>
    <col min="20" max="20" width="6" customWidth="1"/>
    <col min="23" max="23" width="8.5703125" customWidth="1"/>
    <col min="24" max="24" width="1.42578125" customWidth="1"/>
  </cols>
  <sheetData>
    <row r="1" spans="2:24" ht="15" customHeight="1" x14ac:dyDescent="0.25">
      <c r="B1" s="133" t="s">
        <v>45</v>
      </c>
      <c r="C1" s="133"/>
      <c r="D1" s="133"/>
      <c r="E1" s="133"/>
      <c r="F1" s="133"/>
      <c r="L1" s="58" t="s">
        <v>29</v>
      </c>
      <c r="M1" s="59" t="s">
        <v>33</v>
      </c>
      <c r="N1" s="60"/>
      <c r="O1" s="61"/>
      <c r="P1" s="62"/>
      <c r="Q1" s="62"/>
      <c r="R1" s="62"/>
      <c r="S1" s="62"/>
      <c r="T1" s="62"/>
      <c r="U1" s="62"/>
      <c r="V1" s="62"/>
      <c r="W1" s="62"/>
      <c r="X1" s="63"/>
    </row>
    <row r="2" spans="2:24" ht="4.5" customHeight="1" x14ac:dyDescent="0.25">
      <c r="L2" s="64"/>
      <c r="M2" s="65"/>
      <c r="N2" s="65"/>
      <c r="O2" s="65"/>
      <c r="P2" s="65"/>
      <c r="Q2" s="65"/>
      <c r="R2" s="65"/>
      <c r="S2" s="65"/>
      <c r="T2" s="65"/>
      <c r="U2" s="65"/>
      <c r="V2" s="65"/>
      <c r="W2" s="65"/>
      <c r="X2" s="66"/>
    </row>
    <row r="3" spans="2:24" x14ac:dyDescent="0.25">
      <c r="D3" s="10" t="s">
        <v>21</v>
      </c>
      <c r="F3" s="134" t="str">
        <f>'TCO ASSESSMENT'!$F$3:$G$3</f>
        <v>ABC TRUCKING</v>
      </c>
      <c r="G3" s="134"/>
      <c r="H3" s="134"/>
      <c r="L3" s="64"/>
      <c r="M3" s="65"/>
      <c r="N3" s="65"/>
      <c r="O3" s="67"/>
      <c r="P3" s="65"/>
      <c r="Q3" s="65"/>
      <c r="R3" s="65"/>
      <c r="S3" s="65"/>
      <c r="T3" s="65"/>
      <c r="U3" s="65"/>
      <c r="V3" s="65"/>
      <c r="W3" s="65"/>
      <c r="X3" s="66"/>
    </row>
    <row r="4" spans="2:24" ht="3.75" customHeight="1" x14ac:dyDescent="0.25">
      <c r="L4" s="68"/>
      <c r="M4" s="65"/>
      <c r="N4" s="65"/>
      <c r="O4" s="65"/>
      <c r="P4" s="65"/>
      <c r="Q4" s="65"/>
      <c r="R4" s="65"/>
      <c r="S4" s="65"/>
      <c r="T4" s="65"/>
      <c r="U4" s="65"/>
      <c r="V4" s="65"/>
      <c r="W4" s="65"/>
      <c r="X4" s="66"/>
    </row>
    <row r="5" spans="2:24" x14ac:dyDescent="0.25">
      <c r="D5" s="10" t="s">
        <v>36</v>
      </c>
      <c r="F5" t="str">
        <f>'TCO ASSESSMENT'!$F$5:$G$5</f>
        <v>VOLVO</v>
      </c>
      <c r="H5" s="42" t="s">
        <v>81</v>
      </c>
      <c r="J5" s="1"/>
      <c r="L5" s="64"/>
      <c r="M5" s="138" t="str">
        <f>F5</f>
        <v>VOLVO</v>
      </c>
      <c r="N5" s="65"/>
      <c r="O5" s="139" t="str">
        <f>H5</f>
        <v>International</v>
      </c>
      <c r="P5" s="65"/>
      <c r="Q5" s="65"/>
      <c r="R5" s="65"/>
      <c r="S5" s="65"/>
      <c r="T5" s="65"/>
      <c r="U5" s="65"/>
      <c r="V5" s="65"/>
      <c r="W5" s="65"/>
      <c r="X5" s="66"/>
    </row>
    <row r="6" spans="2:24" ht="3" customHeight="1" x14ac:dyDescent="0.25">
      <c r="L6" s="64"/>
      <c r="M6" s="138"/>
      <c r="N6" s="65"/>
      <c r="O6" s="139"/>
      <c r="P6" s="65"/>
      <c r="Q6" s="65"/>
      <c r="R6" s="65"/>
      <c r="S6" s="65"/>
      <c r="T6" s="65"/>
      <c r="U6" s="65"/>
      <c r="V6" s="65"/>
      <c r="W6" s="65"/>
      <c r="X6" s="66"/>
    </row>
    <row r="7" spans="2:24" s="3" customFormat="1" ht="21.95" customHeight="1" x14ac:dyDescent="0.25">
      <c r="D7" s="9" t="s">
        <v>14</v>
      </c>
      <c r="E7" s="4"/>
      <c r="F7" s="142">
        <f>'TCO ASSESSMENT'!F7</f>
        <v>7</v>
      </c>
      <c r="G7" s="142"/>
      <c r="H7" s="142"/>
      <c r="J7" s="34"/>
      <c r="L7" s="69"/>
      <c r="M7" s="138"/>
      <c r="N7" s="8"/>
      <c r="O7" s="139"/>
      <c r="P7" s="8"/>
      <c r="Q7" s="8"/>
      <c r="R7" s="8"/>
      <c r="S7" s="8"/>
      <c r="T7" s="8"/>
      <c r="U7" s="8"/>
      <c r="V7" s="8"/>
      <c r="W7" s="8"/>
      <c r="X7" s="70"/>
    </row>
    <row r="8" spans="2:24" ht="3.75" customHeight="1" x14ac:dyDescent="0.25">
      <c r="L8" s="64"/>
      <c r="M8" s="71"/>
      <c r="N8" s="65"/>
      <c r="O8" s="72"/>
      <c r="P8" s="65"/>
      <c r="Q8" s="65"/>
      <c r="R8" s="65"/>
      <c r="S8" s="65"/>
      <c r="T8" s="65"/>
      <c r="U8" s="65"/>
      <c r="V8" s="65"/>
      <c r="W8" s="65"/>
      <c r="X8" s="66"/>
    </row>
    <row r="9" spans="2:24" s="3" customFormat="1" ht="24" customHeight="1" x14ac:dyDescent="0.25">
      <c r="D9" s="9" t="s">
        <v>24</v>
      </c>
      <c r="F9" s="142">
        <f>'TCO ASSESSMENT'!F9</f>
        <v>5</v>
      </c>
      <c r="G9" s="142"/>
      <c r="H9" s="142"/>
      <c r="J9" s="34"/>
      <c r="L9" s="69"/>
      <c r="M9" s="137" t="str">
        <f>IF(L1="PER MILE",CONCATENATE(L1),CONCATENATE(L1," PER YEAR"))</f>
        <v>PER MILE</v>
      </c>
      <c r="N9" s="137"/>
      <c r="O9" s="137"/>
      <c r="P9" s="8"/>
      <c r="Q9" s="8"/>
      <c r="R9" s="8"/>
      <c r="S9" s="8"/>
      <c r="T9" s="8"/>
      <c r="U9" s="8"/>
      <c r="V9" s="8"/>
      <c r="W9" s="8"/>
      <c r="X9" s="70"/>
    </row>
    <row r="10" spans="2:24" ht="3.75" customHeight="1" x14ac:dyDescent="0.25">
      <c r="L10" s="64"/>
      <c r="M10" s="65"/>
      <c r="N10" s="65"/>
      <c r="O10" s="65"/>
      <c r="P10" s="65"/>
      <c r="Q10" s="65"/>
      <c r="R10" s="65"/>
      <c r="S10" s="65"/>
      <c r="T10" s="65"/>
      <c r="U10" s="65"/>
      <c r="V10" s="65"/>
      <c r="W10" s="65"/>
      <c r="X10" s="66"/>
    </row>
    <row r="11" spans="2:24" s="3" customFormat="1" ht="30" x14ac:dyDescent="0.25">
      <c r="D11" s="9" t="s">
        <v>15</v>
      </c>
      <c r="F11" s="143">
        <f>'TCO ASSESSMENT'!F11</f>
        <v>110000</v>
      </c>
      <c r="G11" s="143"/>
      <c r="H11" s="143"/>
      <c r="J11" s="35"/>
      <c r="L11" s="102" t="str">
        <f>roll!L11</f>
        <v>1 DEPRICIATION COST</v>
      </c>
      <c r="M11" s="27">
        <f>roll!W11</f>
        <v>0.22829545454545455</v>
      </c>
      <c r="N11" s="73"/>
      <c r="O11" s="27">
        <f>roll!X11</f>
        <v>0.21856818181818183</v>
      </c>
      <c r="P11" s="8"/>
      <c r="Q11" s="8"/>
      <c r="R11" s="8"/>
      <c r="S11" s="8"/>
      <c r="T11" s="8"/>
      <c r="U11" s="8"/>
      <c r="V11" s="8"/>
      <c r="W11" s="8"/>
      <c r="X11" s="70"/>
    </row>
    <row r="12" spans="2:24" ht="4.5" customHeight="1" x14ac:dyDescent="0.25">
      <c r="L12" s="74"/>
      <c r="M12" s="75"/>
      <c r="N12" s="76"/>
      <c r="O12" s="75"/>
      <c r="P12" s="65"/>
      <c r="Q12" s="65"/>
      <c r="R12" s="65"/>
      <c r="S12" s="65"/>
      <c r="T12" s="65"/>
      <c r="U12" s="65"/>
      <c r="V12" s="65"/>
      <c r="W12" s="65"/>
      <c r="X12" s="66"/>
    </row>
    <row r="13" spans="2:24" s="3" customFormat="1" ht="30" x14ac:dyDescent="0.25">
      <c r="B13" s="122" t="s">
        <v>46</v>
      </c>
      <c r="D13" s="92" t="s">
        <v>16</v>
      </c>
      <c r="F13" s="29">
        <f>'TCO ASSESSMENT'!F13</f>
        <v>135000</v>
      </c>
      <c r="H13" s="103">
        <f>roll!J13</f>
        <v>131000</v>
      </c>
      <c r="I13" s="5"/>
      <c r="J13" s="36"/>
      <c r="L13" s="100" t="str">
        <f>roll!L12</f>
        <v>2 FUEL COST</v>
      </c>
      <c r="M13" s="27">
        <f>roll!W12</f>
        <v>0.4142857142857142</v>
      </c>
      <c r="N13" s="73"/>
      <c r="O13" s="27">
        <f>roll!X12</f>
        <v>0.37810140940559855</v>
      </c>
      <c r="P13" s="8"/>
      <c r="Q13" s="8"/>
      <c r="R13" s="8"/>
      <c r="S13" s="8"/>
      <c r="T13" s="8"/>
      <c r="U13" s="8"/>
      <c r="V13" s="8"/>
      <c r="W13" s="8"/>
      <c r="X13" s="70"/>
    </row>
    <row r="14" spans="2:24" ht="3.75" customHeight="1" x14ac:dyDescent="0.25">
      <c r="B14" s="122"/>
      <c r="D14" s="93"/>
      <c r="L14" s="74"/>
      <c r="M14" s="75"/>
      <c r="N14" s="76"/>
      <c r="O14" s="75"/>
      <c r="P14" s="65"/>
      <c r="Q14" s="65"/>
      <c r="R14" s="65"/>
      <c r="S14" s="65"/>
      <c r="T14" s="65"/>
      <c r="U14" s="65"/>
      <c r="V14" s="65"/>
      <c r="W14" s="65"/>
      <c r="X14" s="66"/>
    </row>
    <row r="15" spans="2:24" s="3" customFormat="1" ht="21.95" customHeight="1" x14ac:dyDescent="0.25">
      <c r="B15" s="122"/>
      <c r="D15" s="92" t="s">
        <v>56</v>
      </c>
      <c r="F15" s="107">
        <f>'TCO ASSESSMENT'!F15</f>
        <v>6.7500000000000004E-2</v>
      </c>
      <c r="H15" s="106">
        <f>roll!J15</f>
        <v>6.7500000000000004E-2</v>
      </c>
      <c r="I15" s="5"/>
      <c r="J15" s="36"/>
      <c r="L15" s="101" t="str">
        <f>roll!L13</f>
        <v>3 DRIVER COST</v>
      </c>
      <c r="M15" s="27">
        <f>roll!W13</f>
        <v>0.4</v>
      </c>
      <c r="N15" s="73"/>
      <c r="O15" s="27">
        <f>roll!X13</f>
        <v>0.39716981132075474</v>
      </c>
      <c r="P15" s="8"/>
      <c r="Q15" s="8"/>
      <c r="R15" s="8"/>
      <c r="S15" s="8"/>
      <c r="T15" s="8"/>
      <c r="U15" s="8"/>
      <c r="V15" s="8"/>
      <c r="W15" s="8"/>
      <c r="X15" s="70"/>
    </row>
    <row r="16" spans="2:24" ht="3.75" customHeight="1" x14ac:dyDescent="0.25">
      <c r="B16" s="122"/>
      <c r="D16" s="93"/>
      <c r="L16" s="74"/>
      <c r="M16" s="75"/>
      <c r="N16" s="76"/>
      <c r="O16" s="75"/>
      <c r="P16" s="65"/>
      <c r="Q16" s="65"/>
      <c r="R16" s="65"/>
      <c r="S16" s="65"/>
      <c r="T16" s="65"/>
      <c r="U16" s="65"/>
      <c r="V16" s="65"/>
      <c r="W16" s="65"/>
      <c r="X16" s="66"/>
    </row>
    <row r="17" spans="2:24" s="3" customFormat="1" ht="21.95" customHeight="1" x14ac:dyDescent="0.25">
      <c r="B17" s="122"/>
      <c r="D17" s="92" t="s">
        <v>17</v>
      </c>
      <c r="F17" s="29">
        <f>'TCO ASSESSMENT'!F17</f>
        <v>55000</v>
      </c>
      <c r="H17" s="47">
        <f>roll!J17</f>
        <v>55000</v>
      </c>
      <c r="I17" s="5"/>
      <c r="J17" s="36"/>
      <c r="L17" s="99" t="str">
        <f>roll!L14</f>
        <v>4 DOWNTIME COST</v>
      </c>
      <c r="M17" s="27">
        <f>roll!W14</f>
        <v>0.10909090909090909</v>
      </c>
      <c r="N17" s="73"/>
      <c r="O17" s="27">
        <f>roll!X14</f>
        <v>9.8181818181818176E-2</v>
      </c>
      <c r="P17" s="8"/>
      <c r="Q17" s="8"/>
      <c r="R17" s="8"/>
      <c r="S17" s="8"/>
      <c r="T17" s="8"/>
      <c r="U17" s="8"/>
      <c r="V17" s="8"/>
      <c r="W17" s="8"/>
      <c r="X17" s="70"/>
    </row>
    <row r="18" spans="2:24" ht="3.75" customHeight="1" x14ac:dyDescent="0.25">
      <c r="L18" s="77"/>
      <c r="M18" s="75"/>
      <c r="N18" s="76"/>
      <c r="O18" s="76"/>
      <c r="P18" s="65"/>
      <c r="Q18" s="65"/>
      <c r="R18" s="65"/>
      <c r="S18" s="65"/>
      <c r="T18" s="65"/>
      <c r="U18" s="65"/>
      <c r="V18" s="65"/>
      <c r="W18" s="65"/>
      <c r="X18" s="66"/>
    </row>
    <row r="19" spans="2:24" s="3" customFormat="1" ht="24" customHeight="1" x14ac:dyDescent="0.25">
      <c r="B19" s="123" t="s">
        <v>47</v>
      </c>
      <c r="D19" s="94" t="s">
        <v>25</v>
      </c>
      <c r="F19" s="110">
        <f>'TCO ASSESSMENT'!F19</f>
        <v>7</v>
      </c>
      <c r="H19" s="30">
        <f>F19*(1+'IMPROVE %'!B7)</f>
        <v>7.6698999999999993</v>
      </c>
      <c r="J19" s="37"/>
      <c r="L19" s="78" t="s">
        <v>43</v>
      </c>
      <c r="M19" s="33">
        <f>roll!W9</f>
        <v>1.1516720779220779</v>
      </c>
      <c r="N19" s="76"/>
      <c r="O19" s="33">
        <f>roll!X9</f>
        <v>1.0920212207263533</v>
      </c>
      <c r="P19" s="8"/>
      <c r="Q19" s="8"/>
      <c r="R19" s="8"/>
      <c r="S19" s="8"/>
      <c r="T19" s="8"/>
      <c r="U19" s="8"/>
      <c r="V19" s="8"/>
      <c r="W19" s="8"/>
      <c r="X19" s="70"/>
    </row>
    <row r="20" spans="2:24" ht="3.75" customHeight="1" x14ac:dyDescent="0.25">
      <c r="B20" s="123"/>
      <c r="D20" s="95"/>
      <c r="L20" s="77"/>
      <c r="M20" s="75"/>
      <c r="N20" s="76"/>
      <c r="O20" s="75"/>
      <c r="P20" s="65"/>
      <c r="Q20" s="65"/>
      <c r="R20" s="65"/>
      <c r="S20" s="65"/>
      <c r="T20" s="65"/>
      <c r="U20" s="65"/>
      <c r="V20" s="65"/>
      <c r="W20" s="65"/>
      <c r="X20" s="66"/>
    </row>
    <row r="21" spans="2:24" s="3" customFormat="1" ht="29.25" customHeight="1" x14ac:dyDescent="0.25">
      <c r="B21" s="123"/>
      <c r="D21" s="94" t="s">
        <v>11</v>
      </c>
      <c r="F21" s="136">
        <f>'TCO ASSESSMENT'!F21</f>
        <v>2.9</v>
      </c>
      <c r="G21" s="136"/>
      <c r="H21" s="136"/>
      <c r="J21" s="38"/>
      <c r="L21" s="79" t="s">
        <v>44</v>
      </c>
      <c r="M21" s="53">
        <f>IF($L$1="PER MILE",M19,M19*F9)</f>
        <v>1.1516720779220779</v>
      </c>
      <c r="N21" s="76"/>
      <c r="O21" s="53">
        <f>IF($L$1="PER MILE",O19,O19*F9)</f>
        <v>1.0920212207263533</v>
      </c>
      <c r="P21" s="8"/>
      <c r="Q21" s="8"/>
      <c r="R21" s="8"/>
      <c r="S21" s="8"/>
      <c r="T21" s="8"/>
      <c r="U21" s="8"/>
      <c r="V21" s="8"/>
      <c r="W21" s="8"/>
      <c r="X21" s="70"/>
    </row>
    <row r="22" spans="2:24" ht="3.75" customHeight="1" x14ac:dyDescent="0.25">
      <c r="L22" s="64"/>
      <c r="M22" s="65"/>
      <c r="N22" s="65"/>
      <c r="O22" s="65"/>
      <c r="P22" s="65"/>
      <c r="Q22" s="65"/>
      <c r="R22" s="65"/>
      <c r="S22" s="65"/>
      <c r="T22" s="65"/>
      <c r="U22" s="65"/>
      <c r="V22" s="65"/>
      <c r="W22" s="65"/>
      <c r="X22" s="66"/>
    </row>
    <row r="23" spans="2:24" ht="27.75" x14ac:dyDescent="0.25">
      <c r="B23" s="124" t="s">
        <v>48</v>
      </c>
      <c r="D23" s="96" t="s">
        <v>54</v>
      </c>
      <c r="F23" s="28">
        <f>'TCO ASSESSMENT'!F23</f>
        <v>12</v>
      </c>
      <c r="H23" s="31">
        <f>F23*(1+'IMPROVE %'!B9)</f>
        <v>12.72</v>
      </c>
      <c r="J23" s="39"/>
      <c r="L23" s="64"/>
      <c r="M23" s="65"/>
      <c r="N23" s="65"/>
      <c r="O23" s="65"/>
      <c r="P23" s="65"/>
      <c r="Q23" s="65"/>
      <c r="R23" s="65"/>
      <c r="S23" s="65"/>
      <c r="T23" s="65"/>
      <c r="U23" s="65"/>
      <c r="V23" s="65"/>
      <c r="W23" s="65"/>
      <c r="X23" s="66"/>
    </row>
    <row r="24" spans="2:24" ht="3.75" customHeight="1" x14ac:dyDescent="0.25">
      <c r="B24" s="124"/>
      <c r="D24" s="97"/>
      <c r="L24" s="80"/>
      <c r="M24" s="81"/>
      <c r="N24" s="65"/>
      <c r="O24" s="81"/>
      <c r="P24" s="65"/>
      <c r="Q24" s="65"/>
      <c r="R24" s="65"/>
      <c r="S24" s="65"/>
      <c r="T24" s="65"/>
      <c r="U24" s="65"/>
      <c r="V24" s="65"/>
      <c r="W24" s="65"/>
      <c r="X24" s="66"/>
    </row>
    <row r="25" spans="2:24" ht="30" x14ac:dyDescent="0.25">
      <c r="B25" s="124"/>
      <c r="D25" s="96" t="s">
        <v>8</v>
      </c>
      <c r="F25" s="135">
        <f>'TCO ASSESSMENT'!F25</f>
        <v>5500</v>
      </c>
      <c r="G25" s="135"/>
      <c r="H25" s="135"/>
      <c r="J25" s="40"/>
      <c r="L25" s="64"/>
      <c r="P25" s="65"/>
      <c r="Q25" s="65"/>
      <c r="R25" s="65"/>
      <c r="S25" s="65"/>
      <c r="T25" s="65"/>
      <c r="U25" s="65"/>
      <c r="V25" s="65"/>
      <c r="W25" s="65"/>
      <c r="X25" s="66"/>
    </row>
    <row r="26" spans="2:24" ht="3.75" customHeight="1" x14ac:dyDescent="0.25">
      <c r="B26" s="124"/>
      <c r="D26" s="97"/>
      <c r="L26" s="64"/>
      <c r="P26" s="65"/>
      <c r="Q26" s="65"/>
      <c r="R26" s="65"/>
      <c r="S26" s="65"/>
      <c r="T26" s="65"/>
      <c r="U26" s="65"/>
      <c r="V26" s="65"/>
      <c r="W26" s="65"/>
      <c r="X26" s="66"/>
    </row>
    <row r="27" spans="2:24" ht="30" x14ac:dyDescent="0.25">
      <c r="B27" s="124"/>
      <c r="D27" s="96" t="s">
        <v>18</v>
      </c>
      <c r="F27" s="136">
        <f>'TCO ASSESSMENT'!F27*1.5</f>
        <v>0.52499999999999991</v>
      </c>
      <c r="G27" s="136"/>
      <c r="H27" s="136"/>
      <c r="J27" s="41"/>
      <c r="L27" s="64"/>
      <c r="P27" s="65"/>
      <c r="Q27" s="65"/>
      <c r="R27" s="65"/>
      <c r="S27" s="65"/>
      <c r="T27" s="65"/>
      <c r="U27" s="65"/>
      <c r="V27" s="65"/>
      <c r="W27" s="65"/>
      <c r="X27" s="66"/>
    </row>
    <row r="28" spans="2:24" ht="3.75" customHeight="1" x14ac:dyDescent="0.25">
      <c r="D28" s="9"/>
      <c r="L28" s="64"/>
      <c r="P28" s="65"/>
      <c r="Q28" s="65"/>
      <c r="R28" s="65"/>
      <c r="S28" s="65"/>
      <c r="T28" s="65"/>
      <c r="U28" s="65"/>
      <c r="V28" s="65"/>
      <c r="W28" s="65"/>
      <c r="X28" s="66"/>
    </row>
    <row r="29" spans="2:24" ht="30" x14ac:dyDescent="0.25">
      <c r="B29" s="117" t="s">
        <v>49</v>
      </c>
      <c r="D29" s="98" t="s">
        <v>58</v>
      </c>
      <c r="F29" s="28">
        <f>'TCO ASSESSMENT'!F29</f>
        <v>12</v>
      </c>
      <c r="H29" s="31">
        <f>F29*(1-'IMPROVE %'!B11)</f>
        <v>10.8</v>
      </c>
      <c r="J29" s="37"/>
      <c r="L29" s="140" t="str">
        <f>'TCO ASSESSMENT'!I29</f>
        <v>All calculations are estimates only; fleet experiences are dependent on many other factors which may affect actual numbers</v>
      </c>
      <c r="M29" s="141"/>
      <c r="N29" s="141"/>
      <c r="O29" s="141"/>
      <c r="P29" s="65"/>
      <c r="Q29" s="65"/>
      <c r="R29" s="65"/>
      <c r="S29" s="65"/>
      <c r="T29" s="65"/>
      <c r="U29" s="65"/>
      <c r="V29" s="65"/>
      <c r="W29" s="65"/>
      <c r="X29" s="66"/>
    </row>
    <row r="30" spans="2:24" ht="3.75" customHeight="1" x14ac:dyDescent="0.25">
      <c r="B30" s="117"/>
      <c r="D30" s="98"/>
      <c r="L30" s="140"/>
      <c r="M30" s="141"/>
      <c r="N30" s="141"/>
      <c r="O30" s="141"/>
      <c r="P30" s="65"/>
      <c r="Q30" s="65"/>
      <c r="R30" s="65"/>
      <c r="S30" s="65"/>
      <c r="T30" s="65"/>
      <c r="U30" s="65"/>
      <c r="V30" s="65"/>
      <c r="W30" s="65"/>
      <c r="X30" s="66"/>
    </row>
    <row r="31" spans="2:24" ht="28.5" customHeight="1" x14ac:dyDescent="0.25">
      <c r="B31" s="117"/>
      <c r="D31" s="98" t="s">
        <v>23</v>
      </c>
      <c r="F31" s="135">
        <f>'TCO ASSESSMENT'!F31</f>
        <v>1000</v>
      </c>
      <c r="G31" s="135"/>
      <c r="H31" s="135"/>
      <c r="J31" s="40"/>
      <c r="L31" s="140"/>
      <c r="M31" s="141"/>
      <c r="N31" s="141"/>
      <c r="O31" s="141"/>
      <c r="P31" s="65"/>
      <c r="Q31" s="65"/>
      <c r="R31" s="65"/>
      <c r="S31" s="65"/>
      <c r="T31" s="65"/>
      <c r="U31" s="65"/>
      <c r="V31" s="65"/>
      <c r="W31" s="65"/>
      <c r="X31" s="66"/>
    </row>
    <row r="32" spans="2:24" ht="3.75" customHeight="1" thickBot="1" x14ac:dyDescent="0.3">
      <c r="L32" s="82"/>
      <c r="M32" s="83"/>
      <c r="N32" s="83"/>
      <c r="O32" s="83"/>
      <c r="P32" s="83"/>
      <c r="Q32" s="83"/>
      <c r="R32" s="83"/>
      <c r="S32" s="83"/>
      <c r="T32" s="83"/>
      <c r="U32" s="83"/>
      <c r="V32" s="83"/>
      <c r="W32" s="83"/>
      <c r="X32" s="84"/>
    </row>
    <row r="35" spans="2:24" ht="15.75" x14ac:dyDescent="0.25">
      <c r="B35" s="151" t="s">
        <v>59</v>
      </c>
      <c r="C35" s="151"/>
      <c r="D35" s="151"/>
      <c r="E35" s="10"/>
      <c r="F35" s="145" t="s">
        <v>60</v>
      </c>
      <c r="G35" s="146"/>
      <c r="H35" s="146"/>
      <c r="I35" s="146"/>
      <c r="J35" s="146"/>
      <c r="K35" s="146"/>
      <c r="L35" s="146"/>
      <c r="M35" s="146"/>
      <c r="N35" s="146"/>
      <c r="O35" s="146"/>
      <c r="P35" s="146"/>
      <c r="Q35" s="146"/>
      <c r="R35" s="146"/>
      <c r="S35" s="146"/>
      <c r="T35" s="146"/>
      <c r="U35" s="146"/>
      <c r="V35" s="146"/>
      <c r="W35" s="146"/>
      <c r="X35" s="147"/>
    </row>
    <row r="36" spans="2:24" ht="15.75" x14ac:dyDescent="0.25">
      <c r="B36" s="108"/>
      <c r="C36" s="108"/>
      <c r="E36" s="10"/>
      <c r="F36" s="109"/>
      <c r="G36" s="108"/>
      <c r="H36" s="108"/>
      <c r="I36" s="108"/>
      <c r="J36" s="108"/>
      <c r="K36" s="108"/>
      <c r="L36" s="108"/>
      <c r="M36" s="108"/>
      <c r="N36" s="108"/>
      <c r="O36" s="108"/>
      <c r="P36" s="108"/>
      <c r="Q36" s="108"/>
      <c r="R36" s="108"/>
      <c r="S36" s="108"/>
      <c r="T36" s="108"/>
      <c r="U36" s="108"/>
      <c r="V36" s="108"/>
      <c r="W36" s="108"/>
      <c r="X36" s="108"/>
    </row>
    <row r="37" spans="2:24" ht="33" customHeight="1" x14ac:dyDescent="0.25">
      <c r="B37" s="144" t="s">
        <v>61</v>
      </c>
      <c r="C37" s="144"/>
      <c r="D37" s="144"/>
      <c r="E37" s="10"/>
      <c r="F37" s="148" t="s">
        <v>62</v>
      </c>
      <c r="G37" s="149"/>
      <c r="H37" s="149"/>
      <c r="I37" s="149"/>
      <c r="J37" s="149"/>
      <c r="K37" s="149"/>
      <c r="L37" s="149"/>
      <c r="M37" s="149"/>
      <c r="N37" s="149"/>
      <c r="O37" s="149"/>
      <c r="P37" s="149"/>
      <c r="Q37" s="149"/>
      <c r="R37" s="149"/>
      <c r="S37" s="149"/>
      <c r="T37" s="149"/>
      <c r="U37" s="149"/>
      <c r="V37" s="149"/>
      <c r="W37" s="149"/>
      <c r="X37" s="150"/>
    </row>
    <row r="38" spans="2:24" ht="32.25" customHeight="1" x14ac:dyDescent="0.25">
      <c r="B38" s="144" t="s">
        <v>63</v>
      </c>
      <c r="C38" s="144"/>
      <c r="D38" s="144"/>
      <c r="E38" s="10"/>
      <c r="F38" s="148" t="s">
        <v>75</v>
      </c>
      <c r="G38" s="149"/>
      <c r="H38" s="149"/>
      <c r="I38" s="149"/>
      <c r="J38" s="149"/>
      <c r="K38" s="149"/>
      <c r="L38" s="149"/>
      <c r="M38" s="149"/>
      <c r="N38" s="149"/>
      <c r="O38" s="149"/>
      <c r="P38" s="149"/>
      <c r="Q38" s="149"/>
      <c r="R38" s="149"/>
      <c r="S38" s="149"/>
      <c r="T38" s="149"/>
      <c r="U38" s="149"/>
      <c r="V38" s="149"/>
      <c r="W38" s="149"/>
      <c r="X38" s="150"/>
    </row>
    <row r="39" spans="2:24" ht="33.75" customHeight="1" x14ac:dyDescent="0.25">
      <c r="B39" s="144" t="s">
        <v>64</v>
      </c>
      <c r="C39" s="144"/>
      <c r="D39" s="144"/>
      <c r="E39" s="10"/>
      <c r="F39" s="148" t="s">
        <v>77</v>
      </c>
      <c r="G39" s="149"/>
      <c r="H39" s="149"/>
      <c r="I39" s="149"/>
      <c r="J39" s="149"/>
      <c r="K39" s="149"/>
      <c r="L39" s="149"/>
      <c r="M39" s="149"/>
      <c r="N39" s="149"/>
      <c r="O39" s="149"/>
      <c r="P39" s="149"/>
      <c r="Q39" s="149"/>
      <c r="R39" s="149"/>
      <c r="S39" s="149"/>
      <c r="T39" s="149"/>
      <c r="U39" s="149"/>
      <c r="V39" s="149"/>
      <c r="W39" s="149"/>
      <c r="X39" s="150"/>
    </row>
    <row r="40" spans="2:24" ht="45" customHeight="1" x14ac:dyDescent="0.25">
      <c r="B40" s="144" t="s">
        <v>65</v>
      </c>
      <c r="C40" s="144"/>
      <c r="D40" s="144"/>
      <c r="E40" s="10"/>
      <c r="F40" s="148" t="s">
        <v>82</v>
      </c>
      <c r="G40" s="149"/>
      <c r="H40" s="149"/>
      <c r="I40" s="149"/>
      <c r="J40" s="149"/>
      <c r="K40" s="149"/>
      <c r="L40" s="149"/>
      <c r="M40" s="149"/>
      <c r="N40" s="149"/>
      <c r="O40" s="149"/>
      <c r="P40" s="149"/>
      <c r="Q40" s="149"/>
      <c r="R40" s="149"/>
      <c r="S40" s="149"/>
      <c r="T40" s="149"/>
      <c r="U40" s="149"/>
      <c r="V40" s="149"/>
      <c r="W40" s="149"/>
      <c r="X40" s="150"/>
    </row>
    <row r="41" spans="2:24" ht="39" customHeight="1" x14ac:dyDescent="0.25">
      <c r="B41" s="144" t="s">
        <v>66</v>
      </c>
      <c r="C41" s="144"/>
      <c r="D41" s="144"/>
      <c r="E41" s="10"/>
      <c r="F41" s="148" t="s">
        <v>78</v>
      </c>
      <c r="G41" s="149"/>
      <c r="H41" s="149"/>
      <c r="I41" s="149"/>
      <c r="J41" s="149"/>
      <c r="K41" s="149"/>
      <c r="L41" s="149"/>
      <c r="M41" s="149"/>
      <c r="N41" s="149"/>
      <c r="O41" s="149"/>
      <c r="P41" s="149"/>
      <c r="Q41" s="149"/>
      <c r="R41" s="149"/>
      <c r="S41" s="149"/>
      <c r="T41" s="149"/>
      <c r="U41" s="149"/>
      <c r="V41" s="149"/>
      <c r="W41" s="149"/>
      <c r="X41" s="150"/>
    </row>
  </sheetData>
  <mergeCells count="29">
    <mergeCell ref="B41:D41"/>
    <mergeCell ref="F35:X35"/>
    <mergeCell ref="F37:X37"/>
    <mergeCell ref="F38:X38"/>
    <mergeCell ref="F39:X39"/>
    <mergeCell ref="F40:X40"/>
    <mergeCell ref="F41:X41"/>
    <mergeCell ref="B35:D35"/>
    <mergeCell ref="B37:D37"/>
    <mergeCell ref="B38:D38"/>
    <mergeCell ref="B39:D39"/>
    <mergeCell ref="B40:D40"/>
    <mergeCell ref="M9:O9"/>
    <mergeCell ref="M5:M7"/>
    <mergeCell ref="O5:O7"/>
    <mergeCell ref="L29:O31"/>
    <mergeCell ref="F7:H7"/>
    <mergeCell ref="F9:H9"/>
    <mergeCell ref="F11:H11"/>
    <mergeCell ref="F21:H21"/>
    <mergeCell ref="B29:B31"/>
    <mergeCell ref="B1:F1"/>
    <mergeCell ref="F3:H3"/>
    <mergeCell ref="B13:B17"/>
    <mergeCell ref="B19:B21"/>
    <mergeCell ref="B23:B27"/>
    <mergeCell ref="F25:H25"/>
    <mergeCell ref="F27:H27"/>
    <mergeCell ref="F31:H31"/>
  </mergeCells>
  <pageMargins left="0.25" right="0.25" top="0.75" bottom="0.75" header="0.3" footer="0.3"/>
  <pageSetup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autoPict="0">
                <anchor moveWithCells="1" sizeWithCells="1">
                  <from>
                    <xdr:col>8</xdr:col>
                    <xdr:colOff>19050</xdr:colOff>
                    <xdr:row>12</xdr:row>
                    <xdr:rowOff>0</xdr:rowOff>
                  </from>
                  <to>
                    <xdr:col>8</xdr:col>
                    <xdr:colOff>209550</xdr:colOff>
                    <xdr:row>12</xdr:row>
                    <xdr:rowOff>257175</xdr:rowOff>
                  </to>
                </anchor>
              </controlPr>
            </control>
          </mc:Choice>
        </mc:AlternateContent>
        <mc:AlternateContent xmlns:mc="http://schemas.openxmlformats.org/markup-compatibility/2006">
          <mc:Choice Requires="x14">
            <control shapeId="5122" r:id="rId5" name="Spinner 2">
              <controlPr defaultSize="0" autoPict="0">
                <anchor moveWithCells="1" sizeWithCells="1">
                  <from>
                    <xdr:col>8</xdr:col>
                    <xdr:colOff>19050</xdr:colOff>
                    <xdr:row>14</xdr:row>
                    <xdr:rowOff>19050</xdr:rowOff>
                  </from>
                  <to>
                    <xdr:col>8</xdr:col>
                    <xdr:colOff>209550</xdr:colOff>
                    <xdr:row>15</xdr:row>
                    <xdr:rowOff>0</xdr:rowOff>
                  </to>
                </anchor>
              </controlPr>
            </control>
          </mc:Choice>
        </mc:AlternateContent>
        <mc:AlternateContent xmlns:mc="http://schemas.openxmlformats.org/markup-compatibility/2006">
          <mc:Choice Requires="x14">
            <control shapeId="5123" r:id="rId6" name="Spinner 3">
              <controlPr defaultSize="0" autoPict="0">
                <anchor moveWithCells="1" sizeWithCells="1">
                  <from>
                    <xdr:col>8</xdr:col>
                    <xdr:colOff>57150</xdr:colOff>
                    <xdr:row>16</xdr:row>
                    <xdr:rowOff>19050</xdr:rowOff>
                  </from>
                  <to>
                    <xdr:col>8</xdr:col>
                    <xdr:colOff>285750</xdr:colOff>
                    <xdr:row>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roll!$N$4:$P$4</xm:f>
          </x14:formula1>
          <xm:sqref>L1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7"/>
  <sheetViews>
    <sheetView showGridLines="0" workbookViewId="0">
      <selection activeCell="C5" sqref="C5"/>
    </sheetView>
  </sheetViews>
  <sheetFormatPr defaultRowHeight="15" x14ac:dyDescent="0.25"/>
  <cols>
    <col min="1" max="1" width="46.5703125" style="2" customWidth="1"/>
    <col min="2" max="2" width="9.140625" style="1"/>
    <col min="3" max="3" width="9.140625" style="86" customWidth="1"/>
  </cols>
  <sheetData>
    <row r="3" spans="1:9" x14ac:dyDescent="0.25">
      <c r="A3" s="90" t="s">
        <v>16</v>
      </c>
      <c r="B3" s="89">
        <v>0</v>
      </c>
      <c r="C3" s="85"/>
    </row>
    <row r="4" spans="1:9" x14ac:dyDescent="0.25">
      <c r="B4" s="87"/>
    </row>
    <row r="5" spans="1:9" x14ac:dyDescent="0.25">
      <c r="A5" s="90" t="s">
        <v>17</v>
      </c>
      <c r="B5" s="89">
        <v>0</v>
      </c>
      <c r="C5" s="85">
        <f>'LT COMPARISON'!F17/'LT COMPARISON'!F13</f>
        <v>0.40740740740740738</v>
      </c>
    </row>
    <row r="6" spans="1:9" x14ac:dyDescent="0.25">
      <c r="B6" s="87"/>
      <c r="F6" t="s">
        <v>5</v>
      </c>
      <c r="G6" t="s">
        <v>6</v>
      </c>
      <c r="H6" t="s">
        <v>7</v>
      </c>
      <c r="I6" t="s">
        <v>4</v>
      </c>
    </row>
    <row r="7" spans="1:9" x14ac:dyDescent="0.25">
      <c r="A7" s="90" t="s">
        <v>25</v>
      </c>
      <c r="B7" s="89">
        <f>IF('Your Cost of Ownership'!$W$5=TAB!$D$7,'IMPROVE %'!$F$7,IF('Your Cost of Ownership'!$W$5=TAB!$D$8,'IMPROVE %'!$G$7,IF('Your Cost of Ownership'!$W$5=TAB!$D$9,'IMPROVE %'!$H$7,'IMPROVE %'!$I$7)))</f>
        <v>9.5699999999999993E-2</v>
      </c>
      <c r="C7" s="85"/>
      <c r="F7" s="115">
        <v>3.5000000000000001E-3</v>
      </c>
      <c r="G7" s="115">
        <v>2.4400000000000002E-2</v>
      </c>
      <c r="H7" s="115">
        <v>9.5699999999999993E-2</v>
      </c>
      <c r="I7" s="115">
        <v>0.04</v>
      </c>
    </row>
    <row r="8" spans="1:9" x14ac:dyDescent="0.25">
      <c r="B8" s="87"/>
    </row>
    <row r="9" spans="1:9" x14ac:dyDescent="0.25">
      <c r="A9" s="90" t="s">
        <v>54</v>
      </c>
      <c r="B9" s="89">
        <v>0.06</v>
      </c>
    </row>
    <row r="10" spans="1:9" x14ac:dyDescent="0.25">
      <c r="B10" s="87"/>
    </row>
    <row r="11" spans="1:9" x14ac:dyDescent="0.25">
      <c r="A11" s="90" t="s">
        <v>2</v>
      </c>
      <c r="B11" s="89">
        <v>0.1</v>
      </c>
    </row>
    <row r="12" spans="1:9" x14ac:dyDescent="0.25">
      <c r="A12" s="90"/>
      <c r="B12" s="87"/>
    </row>
    <row r="13" spans="1:9" ht="27.75" hidden="1" x14ac:dyDescent="0.25">
      <c r="A13" s="90" t="s">
        <v>23</v>
      </c>
      <c r="B13" s="87"/>
    </row>
    <row r="14" spans="1:9" x14ac:dyDescent="0.25">
      <c r="A14" s="90"/>
      <c r="B14" s="87"/>
    </row>
    <row r="15" spans="1:9" x14ac:dyDescent="0.25">
      <c r="A15" s="90" t="s">
        <v>19</v>
      </c>
      <c r="B15" s="89">
        <v>0.28999999999999998</v>
      </c>
      <c r="C15" s="85"/>
    </row>
    <row r="16" spans="1:9" x14ac:dyDescent="0.25">
      <c r="A16" s="90"/>
      <c r="B16" s="87"/>
    </row>
    <row r="17" spans="1:3" hidden="1" x14ac:dyDescent="0.25">
      <c r="A17" s="90" t="s">
        <v>20</v>
      </c>
      <c r="B17" s="43"/>
      <c r="C17" s="88" t="e">
        <f>'LT COMPARISON'!#REF!/'LT COMPARISON'!#REF!</f>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G9"/>
  <sheetViews>
    <sheetView workbookViewId="0">
      <selection activeCell="D6" sqref="D6"/>
    </sheetView>
  </sheetViews>
  <sheetFormatPr defaultRowHeight="15" x14ac:dyDescent="0.25"/>
  <sheetData>
    <row r="6" spans="4:7" x14ac:dyDescent="0.25">
      <c r="D6" t="s">
        <v>4</v>
      </c>
      <c r="G6" t="s">
        <v>3</v>
      </c>
    </row>
    <row r="7" spans="4:7" x14ac:dyDescent="0.25">
      <c r="D7" t="s">
        <v>5</v>
      </c>
      <c r="G7" t="s">
        <v>10</v>
      </c>
    </row>
    <row r="8" spans="4:7" x14ac:dyDescent="0.25">
      <c r="D8" t="s">
        <v>6</v>
      </c>
    </row>
    <row r="9" spans="4:7" x14ac:dyDescent="0.25">
      <c r="D9" t="s">
        <v>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X32"/>
  <sheetViews>
    <sheetView topLeftCell="A4" workbookViewId="0">
      <pane xSplit="3" ySplit="2" topLeftCell="D6" activePane="bottomRight" state="frozen"/>
      <selection activeCell="A4" sqref="A4"/>
      <selection pane="topRight" activeCell="D4" sqref="D4"/>
      <selection pane="bottomLeft" activeCell="A6" sqref="A6"/>
      <selection pane="bottomRight" activeCell="I18" sqref="I18"/>
    </sheetView>
  </sheetViews>
  <sheetFormatPr defaultRowHeight="15" x14ac:dyDescent="0.25"/>
  <cols>
    <col min="3" max="3" width="37" bestFit="1" customWidth="1"/>
    <col min="5" max="5" width="9.140625" style="14"/>
    <col min="6" max="6" width="11.5703125" style="14" bestFit="1" customWidth="1"/>
    <col min="7" max="7" width="13.28515625" style="11" bestFit="1" customWidth="1"/>
    <col min="8" max="10" width="13.28515625" style="11" customWidth="1"/>
    <col min="13" max="13" width="18.85546875" bestFit="1" customWidth="1"/>
    <col min="14" max="14" width="11.140625" customWidth="1"/>
    <col min="15" max="15" width="10.140625" bestFit="1" customWidth="1"/>
    <col min="18" max="18" width="10.140625" bestFit="1" customWidth="1"/>
    <col min="19" max="19" width="11.140625" bestFit="1" customWidth="1"/>
    <col min="20" max="20" width="10.140625" bestFit="1" customWidth="1"/>
    <col min="23" max="24" width="11.140625" bestFit="1" customWidth="1"/>
  </cols>
  <sheetData>
    <row r="4" spans="3:24" x14ac:dyDescent="0.25">
      <c r="N4" t="s">
        <v>28</v>
      </c>
      <c r="O4" t="s">
        <v>9</v>
      </c>
      <c r="P4" t="s">
        <v>29</v>
      </c>
    </row>
    <row r="5" spans="3:24" x14ac:dyDescent="0.25">
      <c r="C5" t="str">
        <f>'TCO ASSESSMENT'!D5</f>
        <v>PREDOMINANT MAKE</v>
      </c>
      <c r="D5" t="str">
        <f>'TCO ASSESSMENT'!F5</f>
        <v>VOLVO</v>
      </c>
    </row>
    <row r="7" spans="3:24" x14ac:dyDescent="0.25">
      <c r="C7" t="str">
        <f>'TCO ASSESSMENT'!D7</f>
        <v>NUMBER OF UNITS IN FLEET</v>
      </c>
      <c r="D7">
        <f>'TCO ASSESSMENT'!F7</f>
        <v>7</v>
      </c>
      <c r="H7">
        <f>D7</f>
        <v>7</v>
      </c>
    </row>
    <row r="8" spans="3:24" x14ac:dyDescent="0.25">
      <c r="H8"/>
    </row>
    <row r="9" spans="3:24" x14ac:dyDescent="0.25">
      <c r="C9" t="str">
        <f>'TCO ASSESSMENT'!D9</f>
        <v>TRADE CYCLE [Years]</v>
      </c>
      <c r="D9">
        <f>'TCO ASSESSMENT'!F9</f>
        <v>5</v>
      </c>
      <c r="H9">
        <f>D9</f>
        <v>5</v>
      </c>
      <c r="M9" t="s">
        <v>26</v>
      </c>
      <c r="N9" s="19">
        <f>SUM(N11:N14)</f>
        <v>126683.92857142857</v>
      </c>
      <c r="O9" s="19">
        <f>SUM(O11:O14)</f>
        <v>886787.5</v>
      </c>
      <c r="P9" s="20">
        <f>N9/D11</f>
        <v>1.1516720779220779</v>
      </c>
      <c r="R9" s="19">
        <f>IF('TCO ASSESSMENT'!$I$1=roll!$N$4,roll!N9,roll!O9)</f>
        <v>126683.92857142857</v>
      </c>
      <c r="S9" s="19">
        <f>IF('TCO ASSESSMENT'!$I$1=roll!$N$4,roll!T9,roll!U9)</f>
        <v>120122.33427989885</v>
      </c>
      <c r="T9" s="19">
        <f>SUM(T11:T14)</f>
        <v>120122.33427989885</v>
      </c>
      <c r="U9" s="19">
        <f>SUM(U11:U14)</f>
        <v>840856.33995929197</v>
      </c>
      <c r="V9" s="20">
        <f>T9/$D$11</f>
        <v>1.0920212207263531</v>
      </c>
      <c r="W9" s="20">
        <f>SUM(W11:W14)</f>
        <v>1.1516720779220779</v>
      </c>
      <c r="X9" s="20">
        <f>SUM(X11:X14)</f>
        <v>1.0920212207263533</v>
      </c>
    </row>
    <row r="10" spans="3:24" x14ac:dyDescent="0.25">
      <c r="H10"/>
      <c r="R10" t="str">
        <f>'TCO ASSESSMENT'!F3</f>
        <v>ABC TRUCKING</v>
      </c>
    </row>
    <row r="11" spans="3:24" x14ac:dyDescent="0.25">
      <c r="C11" t="str">
        <f>'TCO ASSESSMENT'!D11</f>
        <v>MILES DRIVEN PER YEAR</v>
      </c>
      <c r="D11" s="14">
        <f>F11</f>
        <v>110000</v>
      </c>
      <c r="E11" s="15">
        <v>11000</v>
      </c>
      <c r="F11" s="14">
        <f>E11*10</f>
        <v>110000</v>
      </c>
      <c r="H11" s="14">
        <f>D11</f>
        <v>110000</v>
      </c>
      <c r="K11">
        <v>1</v>
      </c>
      <c r="L11" t="str">
        <f>CONCATENATE(K11," ",M11)</f>
        <v>1 DEPRICIATION COST</v>
      </c>
      <c r="M11" t="s">
        <v>31</v>
      </c>
      <c r="N11" s="19">
        <f>(D13+G15-D17)/D9</f>
        <v>25112.5</v>
      </c>
      <c r="O11" s="19">
        <f>N11*$D$7</f>
        <v>175787.5</v>
      </c>
      <c r="P11" s="20">
        <f>N11/D11</f>
        <v>0.22829545454545455</v>
      </c>
      <c r="Q11" s="7">
        <f>IFERROR(N11/$N$9,0)</f>
        <v>0.19822956458001495</v>
      </c>
      <c r="R11" s="19">
        <f>IF('TCO ASSESSMENT'!$I$1=roll!$N$4,roll!N11,roll!O11)</f>
        <v>25112.5</v>
      </c>
      <c r="S11" s="19">
        <f>IF('TCO ASSESSMENT'!$I$1=roll!$N$4,roll!T11,roll!U11)</f>
        <v>24042.5</v>
      </c>
      <c r="T11" s="19">
        <f>(H13+J16-H17)/H9</f>
        <v>24042.5</v>
      </c>
      <c r="U11" s="19">
        <f>T11*$D$7</f>
        <v>168297.5</v>
      </c>
      <c r="V11" s="21">
        <f>T11/$D$11</f>
        <v>0.21856818181818183</v>
      </c>
      <c r="W11" s="20">
        <f>IF('LT COMPARISON'!$L$1=roll!$N$4,roll!N11,IF('LT COMPARISON'!$L$1=roll!$O$4,roll!O11,roll!P11))</f>
        <v>0.22829545454545455</v>
      </c>
      <c r="X11" s="20">
        <f>IF('LT COMPARISON'!$L$1=roll!$N$4,roll!T11,IF('LT COMPARISON'!$L$1=roll!$O$4,roll!U11,roll!V11))</f>
        <v>0.21856818181818183</v>
      </c>
    </row>
    <row r="12" spans="3:24" x14ac:dyDescent="0.25">
      <c r="H12"/>
      <c r="K12">
        <v>2</v>
      </c>
      <c r="L12" t="str">
        <f>CONCATENATE(K12," ",M12)</f>
        <v>2 FUEL COST</v>
      </c>
      <c r="M12" t="s">
        <v>27</v>
      </c>
      <c r="N12" s="19">
        <f>D11/D19*D21</f>
        <v>45571.428571428565</v>
      </c>
      <c r="O12" s="19">
        <f>N12*$D$7</f>
        <v>318999.99999999994</v>
      </c>
      <c r="P12" s="20">
        <f>N12/$D$11</f>
        <v>0.4142857142857142</v>
      </c>
      <c r="Q12" s="7">
        <f>IFERROR(N12/$N$9,0)</f>
        <v>0.3597254133600214</v>
      </c>
      <c r="R12" s="19">
        <f>IF('TCO ASSESSMENT'!$I$1=roll!$N$4,roll!N12,roll!O12)</f>
        <v>45571.428571428565</v>
      </c>
      <c r="S12" s="19">
        <f>IF('TCO ASSESSMENT'!$I$1=roll!$N$4,roll!T12,roll!U12)</f>
        <v>41591.15503461584</v>
      </c>
      <c r="T12" s="19">
        <f>H11/H19*H21</f>
        <v>41591.15503461584</v>
      </c>
      <c r="U12" s="19">
        <f>T12*$D$7</f>
        <v>291138.08524231089</v>
      </c>
      <c r="V12" s="21">
        <f>T12/$D$11</f>
        <v>0.37810140940559855</v>
      </c>
      <c r="W12" s="20">
        <f>IF('LT COMPARISON'!$L$1=roll!$N$4,roll!N12,IF('LT COMPARISON'!$L$1=roll!$O$4,roll!O12,roll!P12))</f>
        <v>0.4142857142857142</v>
      </c>
      <c r="X12" s="20">
        <f>IF('LT COMPARISON'!$L$1=roll!$N$4,roll!T12,IF('LT COMPARISON'!$L$1=roll!$O$4,roll!U12,roll!V12))</f>
        <v>0.37810140940559855</v>
      </c>
    </row>
    <row r="13" spans="3:24" x14ac:dyDescent="0.25">
      <c r="C13" t="str">
        <f>'TCO ASSESSMENT'!D13</f>
        <v>AVERAGE VEHICLE PURCHASE PRICE</v>
      </c>
      <c r="D13" s="19">
        <f>F13</f>
        <v>135000</v>
      </c>
      <c r="E13" s="14">
        <v>13500</v>
      </c>
      <c r="F13" s="19">
        <f>E13*10</f>
        <v>135000</v>
      </c>
      <c r="H13" s="19">
        <f>'LT COMPARISON'!H13</f>
        <v>131000</v>
      </c>
      <c r="I13" s="14">
        <v>13100</v>
      </c>
      <c r="J13" s="14">
        <f>I13*10</f>
        <v>131000</v>
      </c>
      <c r="K13">
        <v>3</v>
      </c>
      <c r="L13" t="str">
        <f>CONCATENATE(K13," ",M13)</f>
        <v>3 DRIVER COST</v>
      </c>
      <c r="M13" t="s">
        <v>30</v>
      </c>
      <c r="N13" s="19">
        <f>D27*D11+(D25/G23)</f>
        <v>44000</v>
      </c>
      <c r="O13" s="19">
        <f>N13*$D$7</f>
        <v>308000</v>
      </c>
      <c r="P13" s="20">
        <f>N13/D11</f>
        <v>0.4</v>
      </c>
      <c r="Q13" s="7">
        <f>IFERROR(N13/$N$9,0)</f>
        <v>0.3473210887614</v>
      </c>
      <c r="R13" s="19">
        <f>IF('TCO ASSESSMENT'!$I$1=roll!$N$4,roll!N13,roll!O13)</f>
        <v>44000</v>
      </c>
      <c r="S13" s="19">
        <f>IF('TCO ASSESSMENT'!$I$1=roll!$N$4,roll!T13,roll!U13)</f>
        <v>43688.67924528302</v>
      </c>
      <c r="T13" s="20">
        <f>H27*H11+(H25/I23)</f>
        <v>43688.67924528302</v>
      </c>
      <c r="U13" s="19">
        <f>T13*$D$7</f>
        <v>305820.75471698114</v>
      </c>
      <c r="V13" s="21">
        <f>T13/$D$11</f>
        <v>0.39716981132075474</v>
      </c>
      <c r="W13" s="20">
        <f>IF('LT COMPARISON'!$L$1=roll!$N$4,roll!N13,IF('LT COMPARISON'!$L$1=roll!$O$4,roll!O13,roll!P13))</f>
        <v>0.4</v>
      </c>
      <c r="X13" s="20">
        <f>IF('LT COMPARISON'!$L$1=roll!$N$4,roll!T13,IF('LT COMPARISON'!$L$1=roll!$O$4,roll!U13,roll!V13))</f>
        <v>0.39716981132075474</v>
      </c>
    </row>
    <row r="14" spans="3:24" x14ac:dyDescent="0.25">
      <c r="H14"/>
      <c r="J14" s="14"/>
      <c r="K14">
        <v>4</v>
      </c>
      <c r="L14" t="str">
        <f>CONCATENATE(K14," ",M14)</f>
        <v>4 DOWNTIME COST</v>
      </c>
      <c r="M14" t="s">
        <v>32</v>
      </c>
      <c r="N14" s="19">
        <f>D29*D31</f>
        <v>12000</v>
      </c>
      <c r="O14" s="19">
        <f>N14*$D$7</f>
        <v>84000</v>
      </c>
      <c r="P14" s="20">
        <f>N14/D11</f>
        <v>0.10909090909090909</v>
      </c>
      <c r="Q14" s="7">
        <f>IFERROR(N14/$N$9,0)</f>
        <v>9.4723933298563642E-2</v>
      </c>
      <c r="R14" s="19">
        <f>IF('TCO ASSESSMENT'!$I$1=roll!$N$4,roll!N14,roll!O14)</f>
        <v>12000</v>
      </c>
      <c r="S14" s="19">
        <f>IF('TCO ASSESSMENT'!$I$1=roll!$N$4,roll!T14,roll!U14)</f>
        <v>10800</v>
      </c>
      <c r="T14" s="19">
        <f>H29*H31</f>
        <v>10800</v>
      </c>
      <c r="U14" s="19">
        <f>T14*$D$7</f>
        <v>75600</v>
      </c>
      <c r="V14" s="21">
        <f>T14/$D$11</f>
        <v>9.8181818181818176E-2</v>
      </c>
      <c r="W14" s="20">
        <f>IF('LT COMPARISON'!$L$1=roll!$N$4,roll!N14,IF('LT COMPARISON'!$L$1=roll!$O$4,roll!O14,roll!P14))</f>
        <v>0.10909090909090909</v>
      </c>
      <c r="X14" s="20">
        <f>IF('LT COMPARISON'!$L$1=roll!$N$4,roll!T14,IF('LT COMPARISON'!$L$1=roll!$O$4,roll!U14,roll!V14))</f>
        <v>9.8181818181818176E-2</v>
      </c>
    </row>
    <row r="15" spans="3:24" x14ac:dyDescent="0.25">
      <c r="C15" t="s">
        <v>56</v>
      </c>
      <c r="D15" s="116">
        <f>F15</f>
        <v>6.7500000000000004E-2</v>
      </c>
      <c r="E15" s="17">
        <v>675</v>
      </c>
      <c r="F15" s="7">
        <f>E15/10000</f>
        <v>6.7500000000000004E-2</v>
      </c>
      <c r="G15" s="19">
        <f>D13*D15*D9</f>
        <v>45562.5</v>
      </c>
      <c r="H15" s="104">
        <f>'LT COMPARISON'!H15</f>
        <v>6.7500000000000004E-2</v>
      </c>
      <c r="I15" s="11">
        <v>675</v>
      </c>
      <c r="J15" s="104">
        <f>I15/10000</f>
        <v>6.7500000000000004E-2</v>
      </c>
    </row>
    <row r="16" spans="3:24" x14ac:dyDescent="0.25">
      <c r="J16" s="19">
        <f>H13*H15*H9</f>
        <v>44212.5</v>
      </c>
    </row>
    <row r="17" spans="3:20" x14ac:dyDescent="0.25">
      <c r="C17" t="str">
        <f>'TCO ASSESSMENT'!D17</f>
        <v>EXPECTED RESIDUAL VALUE</v>
      </c>
      <c r="D17" s="19">
        <f>F17</f>
        <v>55000</v>
      </c>
      <c r="E17" s="14">
        <v>5500</v>
      </c>
      <c r="F17" s="19">
        <f>E17*10</f>
        <v>55000</v>
      </c>
      <c r="H17" s="19">
        <f>'LT COMPARISON'!H17</f>
        <v>55000</v>
      </c>
      <c r="I17" s="14">
        <v>5500</v>
      </c>
      <c r="J17" s="19">
        <f>I17*10</f>
        <v>55000</v>
      </c>
    </row>
    <row r="18" spans="3:20" x14ac:dyDescent="0.25">
      <c r="H18"/>
    </row>
    <row r="19" spans="3:20" x14ac:dyDescent="0.25">
      <c r="C19" t="str">
        <f>'TCO ASSESSMENT'!D19</f>
        <v>AVERAGE FUEL ECONOMY [mpg]</v>
      </c>
      <c r="D19" s="11">
        <f>F19</f>
        <v>7</v>
      </c>
      <c r="E19" s="11">
        <v>70</v>
      </c>
      <c r="F19" s="11">
        <f>E19/10</f>
        <v>7</v>
      </c>
      <c r="H19" s="11">
        <f>'LT COMPARISON'!H19</f>
        <v>7.6698999999999993</v>
      </c>
      <c r="K19" s="11"/>
      <c r="L19" s="11"/>
    </row>
    <row r="20" spans="3:20" x14ac:dyDescent="0.25">
      <c r="H20"/>
    </row>
    <row r="21" spans="3:20" x14ac:dyDescent="0.25">
      <c r="C21" t="str">
        <f>'TCO ASSESSMENT'!D21</f>
        <v>AVERAGE DIESEL PRICE PER GALLON</v>
      </c>
      <c r="D21" s="20">
        <f>F21</f>
        <v>2.9</v>
      </c>
      <c r="E21" s="14">
        <v>290</v>
      </c>
      <c r="F21" s="18">
        <f>E21/100</f>
        <v>2.9</v>
      </c>
      <c r="H21" s="20">
        <f>D21</f>
        <v>2.9</v>
      </c>
    </row>
    <row r="22" spans="3:20" x14ac:dyDescent="0.25">
      <c r="H22"/>
      <c r="O22" s="19">
        <f>N25+O26+O27+O28+O29-N30</f>
        <v>126683.92857142857</v>
      </c>
    </row>
    <row r="23" spans="3:20" x14ac:dyDescent="0.25">
      <c r="C23" t="str">
        <f>'TCO ASSESSMENT'!D23</f>
        <v>AVERAGE DRIVER TURN-AROUND [Months]</v>
      </c>
      <c r="D23">
        <f>'TCO ASSESSMENT'!F23</f>
        <v>12</v>
      </c>
      <c r="F23" s="16"/>
      <c r="G23" s="13">
        <f>D23/12</f>
        <v>1</v>
      </c>
      <c r="H23">
        <f>'LT COMPARISON'!H23</f>
        <v>12.72</v>
      </c>
      <c r="I23" s="12">
        <f>H23/12</f>
        <v>1.06</v>
      </c>
      <c r="J23" s="13"/>
    </row>
    <row r="24" spans="3:20" x14ac:dyDescent="0.25">
      <c r="H24"/>
      <c r="M24" t="s">
        <v>42</v>
      </c>
      <c r="O24" t="str">
        <f>D5</f>
        <v>VOLVO</v>
      </c>
      <c r="P24" t="s">
        <v>38</v>
      </c>
      <c r="Q24" t="s">
        <v>39</v>
      </c>
      <c r="R24" t="s">
        <v>40</v>
      </c>
      <c r="S24" t="s">
        <v>41</v>
      </c>
      <c r="T24" t="s">
        <v>51</v>
      </c>
    </row>
    <row r="25" spans="3:20" x14ac:dyDescent="0.25">
      <c r="C25" t="str">
        <f>'TCO ASSESSMENT'!D25</f>
        <v>AVERAGE COST TO HIRE &amp; TRAIN DRIVER</v>
      </c>
      <c r="D25" s="19">
        <f>'TCO ASSESSMENT'!F25</f>
        <v>5500</v>
      </c>
      <c r="H25" s="19">
        <f>D25</f>
        <v>5500</v>
      </c>
      <c r="N25">
        <v>0</v>
      </c>
      <c r="P25" s="19">
        <f>O26+O27+O28+O29-P30</f>
        <v>125613.92857142857</v>
      </c>
      <c r="Q25" s="19">
        <f>P25-Q30</f>
        <v>121633.65503461583</v>
      </c>
      <c r="R25" s="19">
        <f>Q25-R30</f>
        <v>121322.33427989885</v>
      </c>
      <c r="S25" s="19">
        <f>R25-S30</f>
        <v>120122.33427989885</v>
      </c>
      <c r="T25" s="19"/>
    </row>
    <row r="26" spans="3:20" x14ac:dyDescent="0.25">
      <c r="H26"/>
      <c r="M26" t="s">
        <v>31</v>
      </c>
      <c r="O26" s="19">
        <f>R11</f>
        <v>25112.5</v>
      </c>
      <c r="T26" s="19">
        <f>S11</f>
        <v>24042.5</v>
      </c>
    </row>
    <row r="27" spans="3:20" x14ac:dyDescent="0.25">
      <c r="C27" t="str">
        <f>'TCO ASSESSMENT'!D27</f>
        <v>AVERAGE DRIVER COST PER MILE</v>
      </c>
      <c r="D27" s="20">
        <f>F27</f>
        <v>0.35</v>
      </c>
      <c r="E27" s="14">
        <v>35</v>
      </c>
      <c r="F27" s="18">
        <f>E27/100</f>
        <v>0.35</v>
      </c>
      <c r="H27" s="20">
        <f>D27</f>
        <v>0.35</v>
      </c>
      <c r="M27" t="s">
        <v>27</v>
      </c>
      <c r="O27" s="19">
        <f>R12</f>
        <v>45571.428571428565</v>
      </c>
      <c r="T27" s="19">
        <f>S12</f>
        <v>41591.15503461584</v>
      </c>
    </row>
    <row r="28" spans="3:20" x14ac:dyDescent="0.25">
      <c r="H28"/>
      <c r="M28" t="s">
        <v>30</v>
      </c>
      <c r="O28" s="19">
        <f>R13</f>
        <v>44000</v>
      </c>
      <c r="T28" s="19">
        <f>S13</f>
        <v>43688.67924528302</v>
      </c>
    </row>
    <row r="29" spans="3:20" x14ac:dyDescent="0.25">
      <c r="C29" t="str">
        <f>'TCO ASSESSMENT'!D29</f>
        <v>AVERAGE NUMBER OF DOWN DAYS [PER YEAR]</v>
      </c>
      <c r="D29">
        <f>'TCO ASSESSMENT'!F29</f>
        <v>12</v>
      </c>
      <c r="F29" s="14">
        <v>2</v>
      </c>
      <c r="H29">
        <f>'LT COMPARISON'!H29</f>
        <v>10.8</v>
      </c>
      <c r="M29" t="s">
        <v>32</v>
      </c>
      <c r="O29" s="19">
        <f>R14</f>
        <v>12000</v>
      </c>
      <c r="T29" s="19">
        <f>S14</f>
        <v>10800</v>
      </c>
    </row>
    <row r="30" spans="3:20" x14ac:dyDescent="0.25">
      <c r="H30"/>
      <c r="M30" t="s">
        <v>37</v>
      </c>
      <c r="P30" s="19">
        <f>R11-S11</f>
        <v>1070</v>
      </c>
      <c r="Q30" s="19">
        <f>R12-S12</f>
        <v>3980.2735368127251</v>
      </c>
      <c r="R30" s="19">
        <f>R13-S13</f>
        <v>311.32075471698045</v>
      </c>
      <c r="S30" s="19">
        <f>R14-S14</f>
        <v>1200</v>
      </c>
    </row>
    <row r="31" spans="3:20" x14ac:dyDescent="0.25">
      <c r="C31" t="str">
        <f>'TCO ASSESSMENT'!D31</f>
        <v>AVERAGE COST PER DOWN DAY
[LOST REVENUE, LATE FEE, ETC.]</v>
      </c>
      <c r="D31" s="19">
        <f>'TCO ASSESSMENT'!F31</f>
        <v>1000</v>
      </c>
      <c r="H31" s="19">
        <f>D31</f>
        <v>1000</v>
      </c>
    </row>
    <row r="32" spans="3:20" x14ac:dyDescent="0.25">
      <c r="H3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12"/>
  <sheetViews>
    <sheetView workbookViewId="0">
      <selection activeCell="D11" sqref="D11"/>
    </sheetView>
  </sheetViews>
  <sheetFormatPr defaultRowHeight="15" x14ac:dyDescent="0.25"/>
  <cols>
    <col min="3" max="3" width="18.85546875" bestFit="1" customWidth="1"/>
    <col min="4" max="4" width="11.85546875" bestFit="1" customWidth="1"/>
  </cols>
  <sheetData>
    <row r="10" spans="3:4" x14ac:dyDescent="0.25">
      <c r="C10" t="s">
        <v>12</v>
      </c>
      <c r="D10" s="6" t="e">
        <f>roll!E9+roll!#REF!</f>
        <v>#REF!</v>
      </c>
    </row>
    <row r="11" spans="3:4" x14ac:dyDescent="0.25">
      <c r="C11" t="s">
        <v>0</v>
      </c>
    </row>
    <row r="12" spans="3:4" x14ac:dyDescent="0.25">
      <c r="C1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Your Cost of Ownership</vt:lpstr>
      <vt:lpstr>TCO ASSESSMENT</vt:lpstr>
      <vt:lpstr>LT COMPARISON</vt:lpstr>
      <vt:lpstr>IMPROVE %</vt:lpstr>
      <vt:lpstr>TAB</vt:lpstr>
      <vt:lpstr>roll</vt:lpstr>
      <vt:lpstr>Sheet4</vt:lpstr>
      <vt:lpstr>'LT COMPARISON'!Print_Area</vt:lpstr>
      <vt:lpstr>'TCO ASSESSMENT'!Print_Area</vt:lpstr>
      <vt:lpstr>'Your Cost of Ownership'!Print_Area</vt:lpstr>
    </vt:vector>
  </TitlesOfParts>
  <Company>Navistar,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 Felix</dc:creator>
  <cp:lastModifiedBy>u00jbn2</cp:lastModifiedBy>
  <cp:lastPrinted>2018-01-22T21:29:03Z</cp:lastPrinted>
  <dcterms:created xsi:type="dcterms:W3CDTF">2018-01-17T19:35:31Z</dcterms:created>
  <dcterms:modified xsi:type="dcterms:W3CDTF">2018-02-15T15:11:09Z</dcterms:modified>
</cp:coreProperties>
</file>